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400" windowHeight="11010" activeTab="2"/>
  </bookViews>
  <sheets>
    <sheet name="Individual Dwellings" sheetId="1" r:id="rId1"/>
    <sheet name="Whole build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<sst xmlns="http://schemas.openxmlformats.org/spreadsheetml/2006/main" count="774" uniqueCount="49">
  <si>
    <t>Assuming tight air tightness unless stated otherwise</t>
  </si>
  <si>
    <t>Insulation Type</t>
  </si>
  <si>
    <t>Carbon Footprint kgCO2 p.a.</t>
  </si>
  <si>
    <t>Total kgCO2/m2</t>
  </si>
  <si>
    <t>Total Upgrade Cost £</t>
  </si>
  <si>
    <t>Total Running Cost £</t>
  </si>
  <si>
    <t>Payback period years</t>
  </si>
  <si>
    <t>Total Elec kWh/m2 p.a</t>
  </si>
  <si>
    <t>Total other kWh/m2 p.a</t>
  </si>
  <si>
    <t>(Lighting, Cooling and Appliances)</t>
  </si>
  <si>
    <t>Heating and hot water</t>
  </si>
  <si>
    <t>Standard</t>
  </si>
  <si>
    <t>Medium</t>
  </si>
  <si>
    <t>Super</t>
  </si>
  <si>
    <t>Boiler Type</t>
  </si>
  <si>
    <t>Low</t>
  </si>
  <si>
    <t>High</t>
  </si>
  <si>
    <t>Good</t>
  </si>
  <si>
    <t>Poor</t>
  </si>
  <si>
    <t>Base</t>
  </si>
  <si>
    <t>Middle floor tenement</t>
  </si>
  <si>
    <t>Top floor tenement</t>
  </si>
  <si>
    <t>Whole Tenement Block - 3 storey</t>
  </si>
  <si>
    <t>Detached high ceiling</t>
  </si>
  <si>
    <t>Semi Detached high ceiling</t>
  </si>
  <si>
    <t>Mid Terreced high ceiling</t>
  </si>
  <si>
    <t>Efficiency Rating</t>
  </si>
  <si>
    <t>G</t>
  </si>
  <si>
    <t>F</t>
  </si>
  <si>
    <t>E</t>
  </si>
  <si>
    <t>D</t>
  </si>
  <si>
    <t>C</t>
  </si>
  <si>
    <t>Ground floor Council flat (Gas)</t>
  </si>
  <si>
    <t>Middle floor Council flat (Gas)</t>
  </si>
  <si>
    <t>Top floor Council flat (Gas)</t>
  </si>
  <si>
    <t>Ground floor tenement</t>
  </si>
  <si>
    <t>B</t>
  </si>
  <si>
    <t>Whole Tenement Block - 4 storey</t>
  </si>
  <si>
    <t>Cond</t>
  </si>
  <si>
    <t>£/kgCO2 p.a</t>
  </si>
  <si>
    <t>Boiler Savings</t>
  </si>
  <si>
    <t>Carbon Savings</t>
  </si>
  <si>
    <t>20 year loan</t>
  </si>
  <si>
    <t>loan repayment less savings</t>
  </si>
  <si>
    <t>Elec cost</t>
  </si>
  <si>
    <t>p/kWh</t>
  </si>
  <si>
    <t>Gas</t>
  </si>
  <si>
    <t>Current Cost</t>
  </si>
  <si>
    <t>Current Payback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</si>
</sst>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I1">
      <selection activeCell="P20" sqref="O3:P20"/>
    </sheetView>
  </sheetViews>
  <sheetFormatPr defaultColWidth="9.140625" defaultRowHeight="12.75"/>
  <cols>
    <col min="1" max="3" width="25.28125" style="0" customWidth="1"/>
    <col min="4" max="4" width="26.421875" style="0" customWidth="1"/>
    <col min="5" max="5" width="15.421875" style="0" customWidth="1"/>
    <col min="6" max="6" width="20.421875" style="0" customWidth="1"/>
    <col min="7" max="7" width="19.7109375" style="0" customWidth="1"/>
    <col min="8" max="8" width="20.421875" style="0" customWidth="1"/>
    <col min="9" max="9" width="23.7109375" style="0" customWidth="1"/>
    <col min="10" max="10" width="21.8515625" style="0" customWidth="1"/>
  </cols>
  <sheetData>
    <row r="1" spans="1:18" ht="12.75">
      <c r="A1" s="1" t="s">
        <v>32</v>
      </c>
      <c r="B1" s="1"/>
      <c r="C1" s="1"/>
      <c r="D1" s="2"/>
      <c r="E1" s="2"/>
      <c r="F1" s="3" t="s">
        <v>0</v>
      </c>
      <c r="G1" s="2"/>
      <c r="H1" s="2"/>
      <c r="I1" s="2"/>
      <c r="J1" s="2"/>
      <c r="M1" s="9" t="s">
        <v>44</v>
      </c>
      <c r="N1" s="10">
        <f>12.96/100</f>
        <v>0.12960000000000002</v>
      </c>
      <c r="O1" s="10" t="s">
        <v>45</v>
      </c>
      <c r="P1" s="9" t="s">
        <v>46</v>
      </c>
      <c r="Q1" s="10">
        <f>3.8/100</f>
        <v>0.038</v>
      </c>
      <c r="R1" s="10" t="s">
        <v>45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2.75">
      <c r="A3" s="1" t="s">
        <v>1</v>
      </c>
      <c r="B3" s="1" t="s">
        <v>14</v>
      </c>
      <c r="C3" s="1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2" t="s">
        <v>42</v>
      </c>
      <c r="L3" s="12" t="s">
        <v>43</v>
      </c>
      <c r="O3" s="14" t="s">
        <v>47</v>
      </c>
      <c r="P3" s="14" t="s">
        <v>48</v>
      </c>
    </row>
    <row r="4" spans="1:16" ht="12.75">
      <c r="A4" s="1"/>
      <c r="B4" s="1"/>
      <c r="C4" s="1"/>
      <c r="D4" s="1"/>
      <c r="E4" s="1"/>
      <c r="F4" s="1"/>
      <c r="G4" s="1"/>
      <c r="H4" s="1"/>
      <c r="I4" s="1" t="s">
        <v>9</v>
      </c>
      <c r="J4" s="1" t="s">
        <v>10</v>
      </c>
      <c r="K4" s="13"/>
      <c r="L4" s="13"/>
      <c r="O4" s="15"/>
      <c r="P4" s="15"/>
    </row>
    <row r="5" spans="1:16" ht="12.75">
      <c r="A5" s="1" t="s">
        <v>19</v>
      </c>
      <c r="B5" s="1" t="s">
        <v>15</v>
      </c>
      <c r="C5" s="1"/>
      <c r="D5" s="2">
        <v>6913.4</v>
      </c>
      <c r="E5" s="2">
        <v>97.4</v>
      </c>
      <c r="F5" s="2">
        <v>0</v>
      </c>
      <c r="G5" s="2">
        <v>1080.7</v>
      </c>
      <c r="H5" s="2">
        <v>0</v>
      </c>
      <c r="I5" s="2">
        <v>29.3</v>
      </c>
      <c r="J5" s="2">
        <v>438.3</v>
      </c>
      <c r="K5" s="13">
        <f>(F5*0.1*(1+0.1)^20)/(((1+0.1)^20)-1)</f>
        <v>0</v>
      </c>
      <c r="L5" s="13">
        <v>0</v>
      </c>
      <c r="O5" s="15">
        <f>(I5*$N$1+$Q$1*J5)*71</f>
        <v>1452.14028</v>
      </c>
      <c r="P5" s="15">
        <v>0</v>
      </c>
    </row>
    <row r="6" spans="1:16" ht="12.75">
      <c r="A6" s="1" t="s">
        <v>18</v>
      </c>
      <c r="B6" s="1" t="s">
        <v>15</v>
      </c>
      <c r="C6" s="1"/>
      <c r="D6" s="2">
        <v>5878.8</v>
      </c>
      <c r="E6" s="2">
        <v>82.8</v>
      </c>
      <c r="F6" s="2">
        <v>0</v>
      </c>
      <c r="G6" s="2">
        <v>947.3</v>
      </c>
      <c r="H6" s="2">
        <v>0</v>
      </c>
      <c r="I6" s="2">
        <v>29.3</v>
      </c>
      <c r="J6" s="2">
        <v>363.2</v>
      </c>
      <c r="K6" s="13">
        <f>(F6*0.1*(1+0.1)^20)/(((1+0.1)^20)-1)</f>
        <v>0</v>
      </c>
      <c r="L6" s="13">
        <f>(20*K6)/($G$5-G6)</f>
        <v>0</v>
      </c>
      <c r="O6" s="15">
        <f aca="true" t="shared" si="0" ref="O6:O20">(I6*$N$1+$Q$1*J6)*71</f>
        <v>1249.5204800000001</v>
      </c>
      <c r="P6" s="15">
        <f>F6/(O$5-O6)</f>
        <v>0</v>
      </c>
    </row>
    <row r="7" spans="1:16" ht="12.75">
      <c r="A7" s="1" t="s">
        <v>18</v>
      </c>
      <c r="B7" s="1" t="s">
        <v>12</v>
      </c>
      <c r="C7" s="1"/>
      <c r="D7" s="2">
        <v>5164.2</v>
      </c>
      <c r="E7" s="2">
        <v>72.7</v>
      </c>
      <c r="F7" s="2">
        <v>1520</v>
      </c>
      <c r="G7" s="2">
        <v>855.2</v>
      </c>
      <c r="H7" s="2">
        <v>16.5</v>
      </c>
      <c r="I7" s="2">
        <v>29.3</v>
      </c>
      <c r="J7" s="2">
        <v>311.3</v>
      </c>
      <c r="K7" s="13">
        <f aca="true" t="shared" si="1" ref="K7:K20">(F7*0.1*(1+0.1)^20)/(((1+0.1)^20)-1)</f>
        <v>178.53862965426956</v>
      </c>
      <c r="L7" s="13">
        <f aca="true" t="shared" si="2" ref="L7:L20">(20*K7)/($G$5-G7)</f>
        <v>15.834911720999518</v>
      </c>
      <c r="O7" s="15">
        <f t="shared" si="0"/>
        <v>1109.4942800000001</v>
      </c>
      <c r="P7" s="15">
        <f aca="true" t="shared" si="3" ref="P7:P20">F7/(O$5-O7)</f>
        <v>4.43606521015859</v>
      </c>
    </row>
    <row r="8" spans="1:16" ht="12.75">
      <c r="A8" s="1" t="s">
        <v>18</v>
      </c>
      <c r="B8" s="1" t="s">
        <v>16</v>
      </c>
      <c r="C8" s="1"/>
      <c r="D8" s="2">
        <v>4449.6</v>
      </c>
      <c r="E8" s="2">
        <v>62.7</v>
      </c>
      <c r="F8" s="2">
        <v>1600</v>
      </c>
      <c r="G8" s="2">
        <v>763.2</v>
      </c>
      <c r="H8" s="2">
        <v>8.7</v>
      </c>
      <c r="I8" s="2">
        <v>29.3</v>
      </c>
      <c r="J8" s="2">
        <v>259.4</v>
      </c>
      <c r="K8" s="13">
        <f t="shared" si="1"/>
        <v>187.9353996360732</v>
      </c>
      <c r="L8" s="13">
        <f t="shared" si="2"/>
        <v>11.838450370776266</v>
      </c>
      <c r="O8" s="15">
        <f t="shared" si="0"/>
        <v>969.46808</v>
      </c>
      <c r="P8" s="15">
        <f t="shared" si="3"/>
        <v>3.3148791250045058</v>
      </c>
    </row>
    <row r="9" spans="1:16" ht="12.75">
      <c r="A9" s="1" t="s">
        <v>11</v>
      </c>
      <c r="B9" s="1" t="s">
        <v>15</v>
      </c>
      <c r="C9" s="1"/>
      <c r="D9" s="2">
        <v>4950.3</v>
      </c>
      <c r="E9" s="2">
        <v>69.7</v>
      </c>
      <c r="F9" s="2">
        <v>2209.6</v>
      </c>
      <c r="G9" s="2">
        <v>827.7</v>
      </c>
      <c r="H9" s="2">
        <v>18.5</v>
      </c>
      <c r="I9" s="2">
        <v>29.3</v>
      </c>
      <c r="J9" s="2">
        <v>295.8</v>
      </c>
      <c r="K9" s="13">
        <f t="shared" si="1"/>
        <v>259.53878689741714</v>
      </c>
      <c r="L9" s="13">
        <f t="shared" si="2"/>
        <v>20.51690014999345</v>
      </c>
      <c r="O9" s="15">
        <f t="shared" si="0"/>
        <v>1067.67528</v>
      </c>
      <c r="P9" s="15">
        <f t="shared" si="3"/>
        <v>5.747207157998775</v>
      </c>
    </row>
    <row r="10" spans="1:16" ht="12.75">
      <c r="A10" s="1" t="s">
        <v>11</v>
      </c>
      <c r="B10" s="1" t="s">
        <v>12</v>
      </c>
      <c r="C10" s="1"/>
      <c r="D10" s="2">
        <v>4368.4</v>
      </c>
      <c r="E10" s="2">
        <v>61.5</v>
      </c>
      <c r="F10" s="2">
        <v>3729.6</v>
      </c>
      <c r="G10" s="2">
        <v>752.7</v>
      </c>
      <c r="H10" s="2">
        <v>19.2</v>
      </c>
      <c r="I10" s="2">
        <v>29.3</v>
      </c>
      <c r="J10" s="2">
        <v>253.5</v>
      </c>
      <c r="K10" s="13">
        <f t="shared" si="1"/>
        <v>438.0774165516867</v>
      </c>
      <c r="L10" s="13">
        <f t="shared" si="2"/>
        <v>26.712037594615044</v>
      </c>
      <c r="O10" s="15">
        <f t="shared" si="0"/>
        <v>953.54988</v>
      </c>
      <c r="P10" s="15">
        <f t="shared" si="3"/>
        <v>7.480288429139429</v>
      </c>
    </row>
    <row r="11" spans="1:16" ht="12.75">
      <c r="A11" s="1" t="s">
        <v>11</v>
      </c>
      <c r="B11" s="1" t="s">
        <v>16</v>
      </c>
      <c r="C11" s="1"/>
      <c r="D11" s="2">
        <v>3786.4</v>
      </c>
      <c r="E11" s="2">
        <v>53.3</v>
      </c>
      <c r="F11" s="2">
        <v>3809.6</v>
      </c>
      <c r="G11" s="2">
        <v>677.7</v>
      </c>
      <c r="H11" s="2">
        <v>14.1</v>
      </c>
      <c r="I11" s="2">
        <v>29.3</v>
      </c>
      <c r="J11" s="2">
        <v>211.3</v>
      </c>
      <c r="K11" s="13">
        <f t="shared" si="1"/>
        <v>447.4741865334904</v>
      </c>
      <c r="L11" s="13">
        <f t="shared" si="2"/>
        <v>22.207155659230292</v>
      </c>
      <c r="O11" s="15">
        <f t="shared" si="0"/>
        <v>839.69428</v>
      </c>
      <c r="P11" s="15">
        <f t="shared" si="3"/>
        <v>6.2203035043089505</v>
      </c>
    </row>
    <row r="12" spans="1:16" ht="12.75">
      <c r="A12" s="1" t="s">
        <v>12</v>
      </c>
      <c r="B12" s="1" t="s">
        <v>15</v>
      </c>
      <c r="C12" s="1"/>
      <c r="D12" s="2">
        <v>3491.3</v>
      </c>
      <c r="E12" s="2">
        <v>49.2</v>
      </c>
      <c r="F12" s="2">
        <v>6800.6</v>
      </c>
      <c r="G12" s="2">
        <v>639.7</v>
      </c>
      <c r="H12" s="2">
        <v>22.1</v>
      </c>
      <c r="I12" s="2">
        <v>29.3</v>
      </c>
      <c r="J12" s="2">
        <v>189.8</v>
      </c>
      <c r="K12" s="13">
        <f t="shared" si="1"/>
        <v>798.7959242281748</v>
      </c>
      <c r="L12" s="13">
        <f t="shared" si="2"/>
        <v>36.22657252735487</v>
      </c>
      <c r="O12" s="15">
        <f t="shared" si="0"/>
        <v>781.6872800000001</v>
      </c>
      <c r="P12" s="15">
        <f t="shared" si="3"/>
        <v>10.143291177755936</v>
      </c>
    </row>
    <row r="13" spans="1:16" ht="12.75">
      <c r="A13" s="1" t="s">
        <v>12</v>
      </c>
      <c r="B13" s="1" t="s">
        <v>12</v>
      </c>
      <c r="C13" s="1"/>
      <c r="D13" s="2">
        <v>3117.8</v>
      </c>
      <c r="E13" s="2">
        <v>43.9</v>
      </c>
      <c r="F13" s="2">
        <v>8320.6</v>
      </c>
      <c r="G13" s="2">
        <v>591.5</v>
      </c>
      <c r="H13" s="2">
        <v>23.4</v>
      </c>
      <c r="I13" s="2">
        <v>29.3</v>
      </c>
      <c r="J13" s="2">
        <v>162.7</v>
      </c>
      <c r="K13" s="13">
        <f t="shared" si="1"/>
        <v>977.3345538824443</v>
      </c>
      <c r="L13" s="13">
        <f t="shared" si="2"/>
        <v>39.95644128709911</v>
      </c>
      <c r="O13" s="15">
        <f t="shared" si="0"/>
        <v>708.57148</v>
      </c>
      <c r="P13" s="15">
        <f t="shared" si="3"/>
        <v>11.190087588398006</v>
      </c>
    </row>
    <row r="14" spans="1:16" ht="12.75">
      <c r="A14" s="1" t="s">
        <v>12</v>
      </c>
      <c r="B14" s="1" t="s">
        <v>16</v>
      </c>
      <c r="C14" s="1"/>
      <c r="D14" s="2">
        <v>2744.2</v>
      </c>
      <c r="E14" s="2">
        <v>38.7</v>
      </c>
      <c r="F14" s="2">
        <v>8400.6</v>
      </c>
      <c r="G14" s="2">
        <v>543.4</v>
      </c>
      <c r="H14" s="2">
        <v>20.8</v>
      </c>
      <c r="I14" s="2">
        <v>29.3</v>
      </c>
      <c r="J14" s="2">
        <v>135.6</v>
      </c>
      <c r="K14" s="13">
        <f t="shared" si="1"/>
        <v>986.731323864248</v>
      </c>
      <c r="L14" s="13">
        <f t="shared" si="2"/>
        <v>36.729250841773606</v>
      </c>
      <c r="O14" s="15">
        <f t="shared" si="0"/>
        <v>635.45568</v>
      </c>
      <c r="P14" s="15">
        <f t="shared" si="3"/>
        <v>10.286223102529421</v>
      </c>
    </row>
    <row r="15" spans="1:16" ht="12.75">
      <c r="A15" s="1" t="s">
        <v>17</v>
      </c>
      <c r="B15" s="1" t="s">
        <v>15</v>
      </c>
      <c r="C15" s="1"/>
      <c r="D15" s="2">
        <v>3252.6</v>
      </c>
      <c r="E15" s="2">
        <v>45.8</v>
      </c>
      <c r="F15" s="2">
        <v>7842.3</v>
      </c>
      <c r="G15" s="2">
        <v>608.9</v>
      </c>
      <c r="H15" s="2">
        <v>23.2</v>
      </c>
      <c r="I15" s="2">
        <v>29.3</v>
      </c>
      <c r="J15" s="2">
        <v>172.5</v>
      </c>
      <c r="K15" s="13">
        <f t="shared" si="1"/>
        <v>921.1536153537356</v>
      </c>
      <c r="L15" s="13">
        <f t="shared" si="2"/>
        <v>39.048478819573354</v>
      </c>
      <c r="O15" s="15">
        <f t="shared" si="0"/>
        <v>735.01188</v>
      </c>
      <c r="P15" s="15">
        <f t="shared" si="3"/>
        <v>10.935698544361093</v>
      </c>
    </row>
    <row r="16" spans="1:16" ht="12.75">
      <c r="A16" s="1" t="s">
        <v>17</v>
      </c>
      <c r="B16" s="1" t="s">
        <v>12</v>
      </c>
      <c r="C16" s="1"/>
      <c r="D16" s="2">
        <v>2913.1</v>
      </c>
      <c r="E16" s="2">
        <v>41</v>
      </c>
      <c r="F16" s="2">
        <v>9362.3</v>
      </c>
      <c r="G16" s="2">
        <v>565.2</v>
      </c>
      <c r="H16" s="2">
        <v>24.5</v>
      </c>
      <c r="I16" s="2">
        <v>29.3</v>
      </c>
      <c r="J16" s="2">
        <v>147.9</v>
      </c>
      <c r="K16" s="13">
        <f t="shared" si="1"/>
        <v>1099.692245008005</v>
      </c>
      <c r="L16" s="13">
        <f t="shared" si="2"/>
        <v>42.665072551232015</v>
      </c>
      <c r="O16" s="15">
        <f t="shared" si="0"/>
        <v>668.6410800000001</v>
      </c>
      <c r="P16" s="15">
        <f t="shared" si="3"/>
        <v>11.949342130789667</v>
      </c>
    </row>
    <row r="17" spans="1:16" ht="12.75">
      <c r="A17" s="1" t="s">
        <v>17</v>
      </c>
      <c r="B17" s="1" t="s">
        <v>16</v>
      </c>
      <c r="C17" s="1"/>
      <c r="D17" s="2">
        <v>2573.7</v>
      </c>
      <c r="E17" s="2">
        <v>36.2</v>
      </c>
      <c r="F17" s="2">
        <v>9442.3</v>
      </c>
      <c r="G17" s="2">
        <v>521.4</v>
      </c>
      <c r="H17" s="2">
        <v>22.2</v>
      </c>
      <c r="I17" s="2">
        <v>29.3</v>
      </c>
      <c r="J17" s="2">
        <v>123.2</v>
      </c>
      <c r="K17" s="13">
        <f t="shared" si="1"/>
        <v>1109.089014989809</v>
      </c>
      <c r="L17" s="13">
        <f t="shared" si="2"/>
        <v>39.659896834965444</v>
      </c>
      <c r="O17" s="15">
        <f t="shared" si="0"/>
        <v>602.00048</v>
      </c>
      <c r="P17" s="15">
        <f t="shared" si="3"/>
        <v>11.106761499696873</v>
      </c>
    </row>
    <row r="18" spans="1:16" ht="12.75">
      <c r="A18" s="1" t="s">
        <v>13</v>
      </c>
      <c r="B18" s="1" t="s">
        <v>15</v>
      </c>
      <c r="C18" s="1"/>
      <c r="D18" s="2">
        <v>2748.5</v>
      </c>
      <c r="E18" s="2">
        <v>38.7</v>
      </c>
      <c r="F18" s="2">
        <v>10106.2</v>
      </c>
      <c r="G18" s="2">
        <v>544</v>
      </c>
      <c r="H18" s="2">
        <v>25.1</v>
      </c>
      <c r="I18" s="2">
        <v>29.3</v>
      </c>
      <c r="J18" s="2">
        <v>135.9</v>
      </c>
      <c r="K18" s="13">
        <f t="shared" si="1"/>
        <v>1187.070459876302</v>
      </c>
      <c r="L18" s="13">
        <f t="shared" si="2"/>
        <v>44.2359031069984</v>
      </c>
      <c r="O18" s="15">
        <f t="shared" si="0"/>
        <v>636.2650800000001</v>
      </c>
      <c r="P18" s="15">
        <f t="shared" si="3"/>
        <v>12.386943493318588</v>
      </c>
    </row>
    <row r="19" spans="1:16" ht="12.75">
      <c r="A19" s="1" t="s">
        <v>13</v>
      </c>
      <c r="B19" s="1" t="s">
        <v>12</v>
      </c>
      <c r="C19" s="1"/>
      <c r="D19" s="2">
        <v>2481.1</v>
      </c>
      <c r="E19" s="2">
        <v>34.9</v>
      </c>
      <c r="F19" s="2">
        <v>11626.2</v>
      </c>
      <c r="G19" s="2">
        <v>509.5</v>
      </c>
      <c r="H19" s="2">
        <v>26.6</v>
      </c>
      <c r="I19" s="2">
        <v>29.3</v>
      </c>
      <c r="J19" s="2">
        <v>116.5</v>
      </c>
      <c r="K19" s="13">
        <f t="shared" si="1"/>
        <v>1365.6090895305717</v>
      </c>
      <c r="L19" s="13">
        <f t="shared" si="2"/>
        <v>47.81544431129452</v>
      </c>
      <c r="O19" s="15">
        <f t="shared" si="0"/>
        <v>583.92388</v>
      </c>
      <c r="P19" s="15">
        <f t="shared" si="3"/>
        <v>13.39090116242909</v>
      </c>
    </row>
    <row r="20" spans="1:16" ht="12.75">
      <c r="A20" s="1" t="s">
        <v>13</v>
      </c>
      <c r="B20" s="1" t="s">
        <v>16</v>
      </c>
      <c r="C20" s="1"/>
      <c r="D20" s="2">
        <v>2213.7</v>
      </c>
      <c r="E20" s="2">
        <v>31.2</v>
      </c>
      <c r="F20" s="2">
        <v>11706.2</v>
      </c>
      <c r="G20" s="2">
        <v>475</v>
      </c>
      <c r="H20" s="2">
        <v>24.8</v>
      </c>
      <c r="I20" s="2">
        <v>29.3</v>
      </c>
      <c r="J20" s="2">
        <v>97.1</v>
      </c>
      <c r="K20" s="13">
        <f t="shared" si="1"/>
        <v>1375.0058595123753</v>
      </c>
      <c r="L20" s="13">
        <f t="shared" si="2"/>
        <v>45.40220767747648</v>
      </c>
      <c r="O20" s="15">
        <f t="shared" si="0"/>
        <v>531.5826800000001</v>
      </c>
      <c r="P20" s="15">
        <f t="shared" si="3"/>
        <v>12.716423176561685</v>
      </c>
    </row>
    <row r="23" spans="1:10" ht="12.75">
      <c r="A23" s="1" t="s">
        <v>33</v>
      </c>
      <c r="B23" s="2"/>
      <c r="C23" s="2"/>
      <c r="D23" s="2"/>
      <c r="E23" s="2"/>
      <c r="F23" s="3" t="s">
        <v>0</v>
      </c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6" ht="12.75">
      <c r="A25" s="1" t="s">
        <v>1</v>
      </c>
      <c r="B25" s="1" t="s">
        <v>14</v>
      </c>
      <c r="C25" s="1"/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1" t="s">
        <v>7</v>
      </c>
      <c r="J25" s="1" t="s">
        <v>8</v>
      </c>
      <c r="K25" s="12" t="s">
        <v>42</v>
      </c>
      <c r="L25" s="12" t="s">
        <v>43</v>
      </c>
      <c r="O25" s="14" t="s">
        <v>47</v>
      </c>
      <c r="P25" s="14" t="s">
        <v>48</v>
      </c>
    </row>
    <row r="26" spans="1:16" ht="12.75">
      <c r="A26" s="1"/>
      <c r="B26" s="1"/>
      <c r="C26" s="1"/>
      <c r="D26" s="1"/>
      <c r="E26" s="1"/>
      <c r="F26" s="1"/>
      <c r="G26" s="1"/>
      <c r="H26" s="1"/>
      <c r="I26" s="1" t="s">
        <v>9</v>
      </c>
      <c r="J26" s="1" t="s">
        <v>10</v>
      </c>
      <c r="K26" s="13"/>
      <c r="L26" s="13"/>
      <c r="O26" s="15"/>
      <c r="P26" s="15"/>
    </row>
    <row r="27" spans="1:16" ht="12.75">
      <c r="A27" s="1" t="s">
        <v>19</v>
      </c>
      <c r="B27" s="1" t="s">
        <v>15</v>
      </c>
      <c r="C27" s="1"/>
      <c r="D27" s="2">
        <v>5613.5</v>
      </c>
      <c r="E27" s="2">
        <v>79.1</v>
      </c>
      <c r="F27" s="2">
        <v>0</v>
      </c>
      <c r="G27" s="2">
        <v>913.2</v>
      </c>
      <c r="H27" s="2">
        <v>0</v>
      </c>
      <c r="I27" s="2">
        <v>29.3</v>
      </c>
      <c r="J27" s="2">
        <v>343.9</v>
      </c>
      <c r="K27" s="13">
        <f>(F27*0.1*(1+0.1)^20)/(((1+0.1)^20)-1)</f>
        <v>0</v>
      </c>
      <c r="L27" s="13">
        <v>0</v>
      </c>
      <c r="O27" s="15">
        <f aca="true" t="shared" si="4" ref="O27:O84">(I27*$N$1+$Q$1*J27)*71</f>
        <v>1197.4490799999999</v>
      </c>
      <c r="P27" s="15">
        <f>F27/(O$5-O27)</f>
        <v>0</v>
      </c>
    </row>
    <row r="28" spans="1:16" ht="12.75">
      <c r="A28" s="1" t="s">
        <v>18</v>
      </c>
      <c r="B28" s="1" t="s">
        <v>15</v>
      </c>
      <c r="C28" s="1"/>
      <c r="D28" s="2">
        <v>4764.6</v>
      </c>
      <c r="E28" s="2">
        <v>67.1</v>
      </c>
      <c r="F28" s="2">
        <v>400</v>
      </c>
      <c r="G28" s="2">
        <v>803.8</v>
      </c>
      <c r="H28" s="2">
        <v>3.7</v>
      </c>
      <c r="I28" s="2">
        <v>29.3</v>
      </c>
      <c r="J28" s="2">
        <v>282.3</v>
      </c>
      <c r="K28" s="13">
        <f>(F28*0.1*(1+0.1)^20)/(((1+0.1)^20)-1)</f>
        <v>46.9838499090183</v>
      </c>
      <c r="L28" s="13">
        <f>(20*K28)/($G$27-G28)</f>
        <v>8.589369270387252</v>
      </c>
      <c r="O28" s="15">
        <f t="shared" si="4"/>
        <v>1031.25228</v>
      </c>
      <c r="P28" s="15">
        <f>F28/(O$27-O28)</f>
        <v>2.4067852088608213</v>
      </c>
    </row>
    <row r="29" spans="1:16" ht="12.75">
      <c r="A29" s="1" t="s">
        <v>18</v>
      </c>
      <c r="B29" s="1" t="s">
        <v>12</v>
      </c>
      <c r="C29" s="1"/>
      <c r="D29" s="2">
        <v>4209.2</v>
      </c>
      <c r="E29" s="2">
        <v>59.3</v>
      </c>
      <c r="F29" s="2">
        <v>1920</v>
      </c>
      <c r="G29" s="2">
        <v>732.2</v>
      </c>
      <c r="H29" s="2">
        <v>10.6</v>
      </c>
      <c r="I29" s="2">
        <v>29.3</v>
      </c>
      <c r="J29" s="2">
        <v>242</v>
      </c>
      <c r="K29" s="13">
        <f aca="true" t="shared" si="5" ref="K29:K42">(F29*0.1*(1+0.1)^20)/(((1+0.1)^20)-1)</f>
        <v>225.52247956328787</v>
      </c>
      <c r="L29" s="13">
        <f aca="true" t="shared" si="6" ref="L29:L42">(20*K29)/($G$27-G29)</f>
        <v>24.919611001468272</v>
      </c>
      <c r="O29" s="15">
        <f t="shared" si="4"/>
        <v>922.52288</v>
      </c>
      <c r="P29" s="15">
        <f aca="true" t="shared" si="7" ref="P29:P42">F29/(O$27-O29)</f>
        <v>6.983692350892715</v>
      </c>
    </row>
    <row r="30" spans="1:16" ht="12.75">
      <c r="A30" s="1" t="s">
        <v>18</v>
      </c>
      <c r="B30" s="1" t="s">
        <v>16</v>
      </c>
      <c r="C30" s="1"/>
      <c r="D30" s="2">
        <v>3653.8</v>
      </c>
      <c r="E30" s="2">
        <v>51.5</v>
      </c>
      <c r="F30" s="2">
        <v>2000</v>
      </c>
      <c r="G30" s="2">
        <v>660.6</v>
      </c>
      <c r="H30" s="2">
        <v>7.9</v>
      </c>
      <c r="I30" s="2">
        <v>29.3</v>
      </c>
      <c r="J30" s="2">
        <v>201.6</v>
      </c>
      <c r="K30" s="13">
        <f t="shared" si="5"/>
        <v>234.9192495450915</v>
      </c>
      <c r="L30" s="13">
        <f t="shared" si="6"/>
        <v>18.600098934686578</v>
      </c>
      <c r="O30" s="15">
        <f t="shared" si="4"/>
        <v>813.5236799999999</v>
      </c>
      <c r="P30" s="15">
        <f t="shared" si="7"/>
        <v>5.209345357196997</v>
      </c>
    </row>
    <row r="31" spans="1:16" ht="12.75">
      <c r="A31" s="1" t="s">
        <v>11</v>
      </c>
      <c r="B31" s="1" t="s">
        <v>15</v>
      </c>
      <c r="C31" s="1"/>
      <c r="D31" s="2">
        <v>3809.7</v>
      </c>
      <c r="E31" s="2">
        <v>53.7</v>
      </c>
      <c r="F31" s="2">
        <v>2609.6</v>
      </c>
      <c r="G31" s="2">
        <v>680.7</v>
      </c>
      <c r="H31" s="2">
        <v>11.2</v>
      </c>
      <c r="I31" s="2">
        <v>29.3</v>
      </c>
      <c r="J31" s="2">
        <v>212.9</v>
      </c>
      <c r="K31" s="13">
        <f t="shared" si="5"/>
        <v>306.5226368064354</v>
      </c>
      <c r="L31" s="13">
        <f t="shared" si="6"/>
        <v>26.36753865001595</v>
      </c>
      <c r="O31" s="15">
        <f t="shared" si="4"/>
        <v>844.01108</v>
      </c>
      <c r="P31" s="15">
        <f t="shared" si="7"/>
        <v>7.383473197562234</v>
      </c>
    </row>
    <row r="32" spans="1:16" ht="12.75">
      <c r="A32" s="1" t="s">
        <v>11</v>
      </c>
      <c r="B32" s="1" t="s">
        <v>12</v>
      </c>
      <c r="C32" s="1"/>
      <c r="D32" s="2">
        <v>3390.6</v>
      </c>
      <c r="E32" s="2">
        <v>47.8</v>
      </c>
      <c r="F32" s="2">
        <v>4129.6</v>
      </c>
      <c r="G32" s="2">
        <v>626.7</v>
      </c>
      <c r="H32" s="2">
        <v>14.4</v>
      </c>
      <c r="I32" s="2">
        <v>29.3</v>
      </c>
      <c r="J32" s="2">
        <v>182.5</v>
      </c>
      <c r="K32" s="13">
        <f t="shared" si="5"/>
        <v>485.061266460705</v>
      </c>
      <c r="L32" s="13">
        <f t="shared" si="6"/>
        <v>33.861170433557064</v>
      </c>
      <c r="O32" s="15">
        <f t="shared" si="4"/>
        <v>761.9918799999999</v>
      </c>
      <c r="P32" s="15">
        <f t="shared" si="7"/>
        <v>9.483365988666627</v>
      </c>
    </row>
    <row r="33" spans="1:16" ht="12.75">
      <c r="A33" s="1" t="s">
        <v>11</v>
      </c>
      <c r="B33" s="1" t="s">
        <v>16</v>
      </c>
      <c r="C33" s="1"/>
      <c r="D33" s="2">
        <v>2971.6</v>
      </c>
      <c r="E33" s="2">
        <v>41.9</v>
      </c>
      <c r="F33" s="2">
        <v>4209.6</v>
      </c>
      <c r="G33" s="2">
        <v>572.7</v>
      </c>
      <c r="H33" s="2">
        <v>12.4</v>
      </c>
      <c r="I33" s="2">
        <v>29.3</v>
      </c>
      <c r="J33" s="2">
        <v>152.1</v>
      </c>
      <c r="K33" s="13">
        <f t="shared" si="5"/>
        <v>494.4580364425087</v>
      </c>
      <c r="L33" s="13">
        <f t="shared" si="6"/>
        <v>29.043056472394053</v>
      </c>
      <c r="O33" s="15">
        <f t="shared" si="4"/>
        <v>679.9726800000001</v>
      </c>
      <c r="P33" s="15">
        <f t="shared" si="7"/>
        <v>8.134863734848588</v>
      </c>
    </row>
    <row r="34" spans="1:16" ht="12.75">
      <c r="A34" s="1" t="s">
        <v>12</v>
      </c>
      <c r="B34" s="1" t="s">
        <v>15</v>
      </c>
      <c r="C34" s="1"/>
      <c r="D34" s="2">
        <v>3013.8</v>
      </c>
      <c r="E34" s="2">
        <v>42.4</v>
      </c>
      <c r="F34" s="2">
        <v>6845.6</v>
      </c>
      <c r="G34" s="2">
        <v>578.1</v>
      </c>
      <c r="H34" s="2">
        <v>20.4</v>
      </c>
      <c r="I34" s="2">
        <v>29.3</v>
      </c>
      <c r="J34" s="2">
        <v>155.2</v>
      </c>
      <c r="K34" s="13">
        <f t="shared" si="5"/>
        <v>804.0816073429393</v>
      </c>
      <c r="L34" s="13">
        <f t="shared" si="6"/>
        <v>47.990546543893714</v>
      </c>
      <c r="O34" s="15">
        <f t="shared" si="4"/>
        <v>688.33648</v>
      </c>
      <c r="P34" s="15">
        <f t="shared" si="7"/>
        <v>13.446141384047463</v>
      </c>
    </row>
    <row r="35" spans="1:16" ht="12.75">
      <c r="A35" s="1" t="s">
        <v>12</v>
      </c>
      <c r="B35" s="1" t="s">
        <v>12</v>
      </c>
      <c r="C35" s="1"/>
      <c r="D35" s="2">
        <v>2708.5</v>
      </c>
      <c r="E35" s="2">
        <v>38.1</v>
      </c>
      <c r="F35" s="2">
        <v>8365.6</v>
      </c>
      <c r="G35" s="2">
        <v>538.8</v>
      </c>
      <c r="H35" s="2">
        <v>22.3</v>
      </c>
      <c r="I35" s="2">
        <v>29.3</v>
      </c>
      <c r="J35" s="2">
        <v>133</v>
      </c>
      <c r="K35" s="13">
        <f t="shared" si="5"/>
        <v>982.6202369972088</v>
      </c>
      <c r="L35" s="13">
        <f t="shared" si="6"/>
        <v>52.490397275491915</v>
      </c>
      <c r="O35" s="15">
        <f t="shared" si="4"/>
        <v>628.4408800000001</v>
      </c>
      <c r="P35" s="15">
        <f t="shared" si="7"/>
        <v>14.702072834802738</v>
      </c>
    </row>
    <row r="36" spans="1:16" ht="12.75">
      <c r="A36" s="1" t="s">
        <v>12</v>
      </c>
      <c r="B36" s="1" t="s">
        <v>16</v>
      </c>
      <c r="C36" s="1"/>
      <c r="D36" s="2">
        <v>2403.2</v>
      </c>
      <c r="E36" s="2">
        <v>33.8</v>
      </c>
      <c r="F36" s="2">
        <v>8445.6</v>
      </c>
      <c r="G36" s="2">
        <v>499.4</v>
      </c>
      <c r="H36" s="2">
        <v>20.4</v>
      </c>
      <c r="I36" s="2">
        <v>29.3</v>
      </c>
      <c r="J36" s="2">
        <v>110.8</v>
      </c>
      <c r="K36" s="13">
        <f t="shared" si="5"/>
        <v>992.0170069790126</v>
      </c>
      <c r="L36" s="13">
        <f t="shared" si="6"/>
        <v>47.94668955915962</v>
      </c>
      <c r="O36" s="15">
        <f t="shared" si="4"/>
        <v>568.54528</v>
      </c>
      <c r="P36" s="15">
        <f t="shared" si="7"/>
        <v>13.429080886456726</v>
      </c>
    </row>
    <row r="37" spans="1:16" ht="12.75">
      <c r="A37" s="1" t="s">
        <v>17</v>
      </c>
      <c r="B37" s="1" t="s">
        <v>15</v>
      </c>
      <c r="C37" s="1"/>
      <c r="D37" s="2">
        <v>2854.7</v>
      </c>
      <c r="E37" s="2">
        <v>40.2</v>
      </c>
      <c r="F37" s="2">
        <v>7674.3</v>
      </c>
      <c r="G37" s="2">
        <v>557.6</v>
      </c>
      <c r="H37" s="2">
        <v>21.6</v>
      </c>
      <c r="I37" s="2">
        <v>29.3</v>
      </c>
      <c r="J37" s="2">
        <v>143.6</v>
      </c>
      <c r="K37" s="13">
        <f t="shared" si="5"/>
        <v>901.420398391948</v>
      </c>
      <c r="L37" s="13">
        <f t="shared" si="6"/>
        <v>50.69856008953588</v>
      </c>
      <c r="O37" s="15">
        <f t="shared" si="4"/>
        <v>657.03968</v>
      </c>
      <c r="P37" s="15">
        <f t="shared" si="7"/>
        <v>14.200900280417034</v>
      </c>
    </row>
    <row r="38" spans="1:16" ht="12.75">
      <c r="A38" s="1" t="s">
        <v>17</v>
      </c>
      <c r="B38" s="1" t="s">
        <v>12</v>
      </c>
      <c r="C38" s="1"/>
      <c r="D38" s="2">
        <v>2572.1</v>
      </c>
      <c r="E38" s="2">
        <v>36.2</v>
      </c>
      <c r="F38" s="2">
        <v>9194.3</v>
      </c>
      <c r="G38" s="2">
        <v>521.2</v>
      </c>
      <c r="H38" s="2">
        <v>23.5</v>
      </c>
      <c r="I38" s="2">
        <v>29.3</v>
      </c>
      <c r="J38" s="2">
        <v>123.1</v>
      </c>
      <c r="K38" s="13">
        <f t="shared" si="5"/>
        <v>1079.9590280462176</v>
      </c>
      <c r="L38" s="13">
        <f t="shared" si="6"/>
        <v>55.09995041052131</v>
      </c>
      <c r="O38" s="15">
        <f t="shared" si="4"/>
        <v>601.73068</v>
      </c>
      <c r="P38" s="15">
        <f t="shared" si="7"/>
        <v>15.433970144282938</v>
      </c>
    </row>
    <row r="39" spans="1:16" ht="12.75">
      <c r="A39" s="1" t="s">
        <v>17</v>
      </c>
      <c r="B39" s="1" t="s">
        <v>16</v>
      </c>
      <c r="C39" s="1"/>
      <c r="D39" s="2">
        <v>2289.5</v>
      </c>
      <c r="E39" s="2">
        <v>32.2</v>
      </c>
      <c r="F39" s="2">
        <v>9274.3</v>
      </c>
      <c r="G39" s="2">
        <v>484.8</v>
      </c>
      <c r="H39" s="2">
        <v>21.6</v>
      </c>
      <c r="I39" s="2">
        <v>29.3</v>
      </c>
      <c r="J39" s="2">
        <v>102.6</v>
      </c>
      <c r="K39" s="13">
        <f t="shared" si="5"/>
        <v>1089.3557980280211</v>
      </c>
      <c r="L39" s="13">
        <f t="shared" si="6"/>
        <v>50.856946686648975</v>
      </c>
      <c r="O39" s="15">
        <f t="shared" si="4"/>
        <v>546.42168</v>
      </c>
      <c r="P39" s="15">
        <f t="shared" si="7"/>
        <v>14.24563697319038</v>
      </c>
    </row>
    <row r="40" spans="1:16" ht="12.75">
      <c r="A40" s="1" t="s">
        <v>13</v>
      </c>
      <c r="B40" s="1" t="s">
        <v>15</v>
      </c>
      <c r="C40" s="1"/>
      <c r="D40" s="2">
        <v>2536.3</v>
      </c>
      <c r="E40" s="2">
        <v>35.7</v>
      </c>
      <c r="F40" s="2">
        <v>9654.2</v>
      </c>
      <c r="G40" s="2">
        <v>516.6</v>
      </c>
      <c r="H40" s="2">
        <v>24.3</v>
      </c>
      <c r="I40" s="2">
        <v>29.3</v>
      </c>
      <c r="J40" s="2">
        <v>120.5</v>
      </c>
      <c r="K40" s="13">
        <f t="shared" si="5"/>
        <v>1133.9787094791113</v>
      </c>
      <c r="L40" s="13">
        <f t="shared" si="6"/>
        <v>57.185008042315246</v>
      </c>
      <c r="O40" s="15">
        <f t="shared" si="4"/>
        <v>594.7158800000001</v>
      </c>
      <c r="P40" s="15">
        <f t="shared" si="7"/>
        <v>16.01736887896669</v>
      </c>
    </row>
    <row r="41" spans="1:16" ht="12.75">
      <c r="A41" s="1" t="s">
        <v>13</v>
      </c>
      <c r="B41" s="1" t="s">
        <v>12</v>
      </c>
      <c r="C41" s="1"/>
      <c r="D41" s="2">
        <v>2299.2</v>
      </c>
      <c r="E41" s="2">
        <v>32.4</v>
      </c>
      <c r="F41" s="2">
        <v>11174.2</v>
      </c>
      <c r="G41" s="2">
        <v>486</v>
      </c>
      <c r="H41" s="2">
        <v>26.2</v>
      </c>
      <c r="I41" s="2">
        <v>29.3</v>
      </c>
      <c r="J41" s="2">
        <v>103.3</v>
      </c>
      <c r="K41" s="13">
        <f t="shared" si="5"/>
        <v>1312.517339133381</v>
      </c>
      <c r="L41" s="13">
        <f t="shared" si="6"/>
        <v>61.4474409706639</v>
      </c>
      <c r="O41" s="15">
        <f t="shared" si="4"/>
        <v>548.31028</v>
      </c>
      <c r="P41" s="15">
        <f t="shared" si="7"/>
        <v>17.21388399522568</v>
      </c>
    </row>
    <row r="42" spans="1:16" ht="12.75">
      <c r="A42" s="1" t="s">
        <v>13</v>
      </c>
      <c r="B42" s="1" t="s">
        <v>16</v>
      </c>
      <c r="C42" s="1"/>
      <c r="D42" s="2">
        <v>2062.1</v>
      </c>
      <c r="E42" s="2">
        <v>29</v>
      </c>
      <c r="F42" s="2">
        <v>11254.2</v>
      </c>
      <c r="G42" s="2">
        <v>455.5</v>
      </c>
      <c r="H42" s="2">
        <v>24.6</v>
      </c>
      <c r="I42" s="2">
        <v>29.3</v>
      </c>
      <c r="J42" s="2">
        <v>86.1</v>
      </c>
      <c r="K42" s="13">
        <f t="shared" si="5"/>
        <v>1321.9141091151846</v>
      </c>
      <c r="L42" s="13">
        <f t="shared" si="6"/>
        <v>57.76334319926522</v>
      </c>
      <c r="O42" s="15">
        <f t="shared" si="4"/>
        <v>501.90468000000004</v>
      </c>
      <c r="P42" s="15">
        <f t="shared" si="7"/>
        <v>16.180419251452538</v>
      </c>
    </row>
    <row r="44" spans="1:10" ht="12.75">
      <c r="A44" s="1" t="s">
        <v>34</v>
      </c>
      <c r="B44" s="2"/>
      <c r="C44" s="2"/>
      <c r="D44" s="2"/>
      <c r="E44" s="2"/>
      <c r="F44" s="3" t="s">
        <v>0</v>
      </c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6" ht="12.75">
      <c r="A46" s="1" t="s">
        <v>1</v>
      </c>
      <c r="B46" s="1" t="s">
        <v>14</v>
      </c>
      <c r="C46" s="1"/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  <c r="I46" s="1" t="s">
        <v>7</v>
      </c>
      <c r="J46" s="1" t="s">
        <v>8</v>
      </c>
      <c r="K46" s="12" t="s">
        <v>42</v>
      </c>
      <c r="L46" s="12" t="s">
        <v>43</v>
      </c>
      <c r="O46" s="14" t="s">
        <v>47</v>
      </c>
      <c r="P46" s="14" t="s">
        <v>48</v>
      </c>
    </row>
    <row r="47" spans="1:16" ht="12.75">
      <c r="A47" s="1"/>
      <c r="B47" s="1"/>
      <c r="C47" s="1"/>
      <c r="D47" s="1"/>
      <c r="E47" s="1"/>
      <c r="F47" s="1"/>
      <c r="G47" s="1"/>
      <c r="H47" s="1"/>
      <c r="I47" s="1" t="s">
        <v>9</v>
      </c>
      <c r="J47" s="1" t="s">
        <v>10</v>
      </c>
      <c r="K47" s="13"/>
      <c r="L47" s="13"/>
      <c r="O47" s="15"/>
      <c r="P47" s="15"/>
    </row>
    <row r="48" spans="1:16" ht="12.75">
      <c r="A48" s="1" t="s">
        <v>19</v>
      </c>
      <c r="B48" s="1" t="s">
        <v>15</v>
      </c>
      <c r="C48" s="1"/>
      <c r="D48" s="2">
        <v>8319.4</v>
      </c>
      <c r="E48" s="2">
        <v>117.2</v>
      </c>
      <c r="F48" s="2">
        <v>0</v>
      </c>
      <c r="G48" s="2">
        <v>1261.8</v>
      </c>
      <c r="H48" s="2">
        <v>0</v>
      </c>
      <c r="I48" s="2">
        <v>29.3</v>
      </c>
      <c r="J48" s="2">
        <v>540.4</v>
      </c>
      <c r="K48" s="13">
        <f>(F48*0.1*(1+0.1)^20)/(((1+0.1)^20)-1)</f>
        <v>0</v>
      </c>
      <c r="L48" s="13">
        <v>0</v>
      </c>
      <c r="O48" s="15">
        <f t="shared" si="4"/>
        <v>1727.60608</v>
      </c>
      <c r="P48" s="15">
        <f>F48/(O$5-O48)</f>
        <v>0</v>
      </c>
    </row>
    <row r="49" spans="1:16" ht="12.75">
      <c r="A49" s="1" t="s">
        <v>18</v>
      </c>
      <c r="B49" s="1" t="s">
        <v>15</v>
      </c>
      <c r="C49" s="1"/>
      <c r="D49" s="2">
        <v>7629.6</v>
      </c>
      <c r="E49" s="2">
        <v>107.5</v>
      </c>
      <c r="F49" s="2">
        <v>400</v>
      </c>
      <c r="G49" s="2">
        <v>1173</v>
      </c>
      <c r="H49" s="2">
        <v>4.5</v>
      </c>
      <c r="I49" s="2">
        <v>29.3</v>
      </c>
      <c r="J49" s="2">
        <v>490.3</v>
      </c>
      <c r="K49" s="13">
        <f>(F49*0.1*(1+0.1)^20)/(((1+0.1)^20)-1)</f>
        <v>46.9838499090183</v>
      </c>
      <c r="L49" s="13">
        <f>(20*K49)/($G$48-G49)</f>
        <v>10.581948177706831</v>
      </c>
      <c r="O49" s="15">
        <f t="shared" si="4"/>
        <v>1592.43628</v>
      </c>
      <c r="P49" s="15">
        <f aca="true" t="shared" si="8" ref="P49:P63">F49/(O$48-O49)</f>
        <v>2.959240895525477</v>
      </c>
    </row>
    <row r="50" spans="1:16" ht="12.75">
      <c r="A50" s="1" t="s">
        <v>18</v>
      </c>
      <c r="B50" s="1" t="s">
        <v>12</v>
      </c>
      <c r="C50" s="1"/>
      <c r="D50" s="2">
        <v>6664.9</v>
      </c>
      <c r="E50" s="2">
        <v>93.9</v>
      </c>
      <c r="F50" s="2">
        <v>1920</v>
      </c>
      <c r="G50" s="2">
        <v>1048.6</v>
      </c>
      <c r="H50" s="2">
        <v>9</v>
      </c>
      <c r="I50" s="2">
        <v>29.3</v>
      </c>
      <c r="J50" s="2">
        <v>420.2</v>
      </c>
      <c r="K50" s="13">
        <f aca="true" t="shared" si="9" ref="K50:K63">(F50*0.1*(1+0.1)^20)/(((1+0.1)^20)-1)</f>
        <v>225.52247956328787</v>
      </c>
      <c r="L50" s="13">
        <f aca="true" t="shared" si="10" ref="L50:L63">(20*K50)/($G$48-G50)</f>
        <v>21.15595493089004</v>
      </c>
      <c r="O50" s="15">
        <f t="shared" si="4"/>
        <v>1403.30648</v>
      </c>
      <c r="P50" s="15">
        <f t="shared" si="8"/>
        <v>5.92045133574016</v>
      </c>
    </row>
    <row r="51" spans="1:16" ht="12.75">
      <c r="A51" s="1" t="s">
        <v>18</v>
      </c>
      <c r="B51" s="1" t="s">
        <v>16</v>
      </c>
      <c r="C51" s="1"/>
      <c r="D51" s="2">
        <v>5700.2</v>
      </c>
      <c r="E51" s="2">
        <v>80.3</v>
      </c>
      <c r="F51" s="2">
        <v>2000</v>
      </c>
      <c r="G51" s="2">
        <v>924.3</v>
      </c>
      <c r="H51" s="2">
        <v>5.9</v>
      </c>
      <c r="I51" s="2">
        <v>29.3</v>
      </c>
      <c r="J51" s="2">
        <v>350.2</v>
      </c>
      <c r="K51" s="13">
        <f t="shared" si="9"/>
        <v>234.9192495450915</v>
      </c>
      <c r="L51" s="13">
        <f t="shared" si="10"/>
        <v>13.921140713783199</v>
      </c>
      <c r="O51" s="15">
        <f t="shared" si="4"/>
        <v>1214.44648</v>
      </c>
      <c r="P51" s="15">
        <f t="shared" si="8"/>
        <v>3.8974229459996463</v>
      </c>
    </row>
    <row r="52" spans="1:16" ht="12.75">
      <c r="A52" s="1" t="s">
        <v>11</v>
      </c>
      <c r="B52" s="1" t="s">
        <v>15</v>
      </c>
      <c r="C52" s="1"/>
      <c r="D52" s="2">
        <v>4632</v>
      </c>
      <c r="E52" s="2">
        <v>65.2</v>
      </c>
      <c r="F52" s="2">
        <v>2964.6</v>
      </c>
      <c r="G52" s="2">
        <v>786.7</v>
      </c>
      <c r="H52" s="2">
        <v>6.2</v>
      </c>
      <c r="I52" s="2">
        <v>29.3</v>
      </c>
      <c r="J52" s="2">
        <v>272.6</v>
      </c>
      <c r="K52" s="13">
        <f t="shared" si="9"/>
        <v>348.2208036006891</v>
      </c>
      <c r="L52" s="13">
        <f t="shared" si="10"/>
        <v>14.658842500555217</v>
      </c>
      <c r="O52" s="15">
        <f t="shared" si="4"/>
        <v>1005.0816800000001</v>
      </c>
      <c r="P52" s="15">
        <f t="shared" si="8"/>
        <v>4.103114026322157</v>
      </c>
    </row>
    <row r="53" spans="1:16" ht="12.75">
      <c r="A53" s="1" t="s">
        <v>11</v>
      </c>
      <c r="B53" s="1" t="s">
        <v>12</v>
      </c>
      <c r="C53" s="1"/>
      <c r="D53" s="2">
        <v>4095.5</v>
      </c>
      <c r="E53" s="2">
        <v>57.7</v>
      </c>
      <c r="F53" s="2">
        <v>4484.6</v>
      </c>
      <c r="G53" s="2">
        <v>717.5</v>
      </c>
      <c r="H53" s="2">
        <v>8.2</v>
      </c>
      <c r="I53" s="2">
        <v>29.3</v>
      </c>
      <c r="J53" s="2">
        <v>233.7</v>
      </c>
      <c r="K53" s="13">
        <f t="shared" si="9"/>
        <v>526.7594332549587</v>
      </c>
      <c r="L53" s="13">
        <f t="shared" si="10"/>
        <v>19.355481655519338</v>
      </c>
      <c r="O53" s="15">
        <f t="shared" si="4"/>
        <v>900.1294800000001</v>
      </c>
      <c r="P53" s="15">
        <f t="shared" si="8"/>
        <v>5.419609448774746</v>
      </c>
    </row>
    <row r="54" spans="1:16" ht="12.75">
      <c r="A54" s="1" t="s">
        <v>11</v>
      </c>
      <c r="B54" s="1" t="s">
        <v>16</v>
      </c>
      <c r="C54" s="1"/>
      <c r="D54" s="2">
        <v>3559</v>
      </c>
      <c r="E54" s="2">
        <v>50.1</v>
      </c>
      <c r="F54" s="2">
        <v>4564.6</v>
      </c>
      <c r="G54" s="2">
        <v>648.4</v>
      </c>
      <c r="H54" s="2">
        <v>7.4</v>
      </c>
      <c r="I54" s="2">
        <v>29.3</v>
      </c>
      <c r="J54" s="2">
        <v>194.7</v>
      </c>
      <c r="K54" s="13">
        <f t="shared" si="9"/>
        <v>536.1562032367625</v>
      </c>
      <c r="L54" s="13">
        <f t="shared" si="10"/>
        <v>17.481454295297116</v>
      </c>
      <c r="O54" s="15">
        <f t="shared" si="4"/>
        <v>794.90748</v>
      </c>
      <c r="P54" s="15">
        <f t="shared" si="8"/>
        <v>4.893971107065026</v>
      </c>
    </row>
    <row r="55" spans="1:16" ht="12.75">
      <c r="A55" s="1" t="s">
        <v>12</v>
      </c>
      <c r="B55" s="1" t="s">
        <v>15</v>
      </c>
      <c r="C55" s="1"/>
      <c r="D55" s="2">
        <v>3491.3</v>
      </c>
      <c r="E55" s="2">
        <v>49.2</v>
      </c>
      <c r="F55" s="2">
        <v>7555.6</v>
      </c>
      <c r="G55" s="2">
        <v>639.7</v>
      </c>
      <c r="H55" s="2">
        <v>12.1</v>
      </c>
      <c r="I55" s="2">
        <v>29.3</v>
      </c>
      <c r="J55" s="2">
        <v>189.8</v>
      </c>
      <c r="K55" s="13">
        <f t="shared" si="9"/>
        <v>887.4779409314467</v>
      </c>
      <c r="L55" s="13">
        <f t="shared" si="10"/>
        <v>28.531681110157432</v>
      </c>
      <c r="O55" s="15">
        <f t="shared" si="4"/>
        <v>781.6872800000001</v>
      </c>
      <c r="P55" s="15">
        <f t="shared" si="8"/>
        <v>7.987577792089555</v>
      </c>
    </row>
    <row r="56" spans="1:16" ht="12.75">
      <c r="A56" s="1" t="s">
        <v>12</v>
      </c>
      <c r="B56" s="1" t="s">
        <v>12</v>
      </c>
      <c r="C56" s="1"/>
      <c r="D56" s="2">
        <v>3117.8</v>
      </c>
      <c r="E56" s="2">
        <v>43.9</v>
      </c>
      <c r="F56" s="2">
        <v>9075.6</v>
      </c>
      <c r="G56" s="2">
        <v>591.5</v>
      </c>
      <c r="H56" s="2">
        <v>13.5</v>
      </c>
      <c r="I56" s="2">
        <v>29.3</v>
      </c>
      <c r="J56" s="2">
        <v>162.7</v>
      </c>
      <c r="K56" s="13">
        <f t="shared" si="9"/>
        <v>1066.0165705857164</v>
      </c>
      <c r="L56" s="13">
        <f t="shared" si="10"/>
        <v>31.807148160098954</v>
      </c>
      <c r="O56" s="15">
        <f t="shared" si="4"/>
        <v>708.57148</v>
      </c>
      <c r="P56" s="15">
        <f t="shared" si="8"/>
        <v>8.906076398190994</v>
      </c>
    </row>
    <row r="57" spans="1:16" ht="12.75">
      <c r="A57" s="1" t="s">
        <v>12</v>
      </c>
      <c r="B57" s="1" t="s">
        <v>16</v>
      </c>
      <c r="C57" s="1"/>
      <c r="D57" s="2">
        <v>2744.2</v>
      </c>
      <c r="E57" s="2">
        <v>38.7</v>
      </c>
      <c r="F57" s="2">
        <v>9155.6</v>
      </c>
      <c r="G57" s="2">
        <v>543.4</v>
      </c>
      <c r="H57" s="2">
        <v>12.7</v>
      </c>
      <c r="I57" s="2">
        <v>29.3</v>
      </c>
      <c r="J57" s="2">
        <v>135.6</v>
      </c>
      <c r="K57" s="13">
        <f t="shared" si="9"/>
        <v>1075.41334056752</v>
      </c>
      <c r="L57" s="13">
        <f t="shared" si="10"/>
        <v>29.939124180610246</v>
      </c>
      <c r="O57" s="15">
        <f t="shared" si="4"/>
        <v>635.45568</v>
      </c>
      <c r="P57" s="15">
        <f t="shared" si="8"/>
        <v>8.383094489550158</v>
      </c>
    </row>
    <row r="58" spans="1:16" ht="12.75">
      <c r="A58" s="1" t="s">
        <v>17</v>
      </c>
      <c r="B58" s="1" t="s">
        <v>15</v>
      </c>
      <c r="C58" s="1"/>
      <c r="D58" s="2">
        <v>3173</v>
      </c>
      <c r="E58" s="2">
        <v>44.7</v>
      </c>
      <c r="F58" s="2">
        <v>8526.3</v>
      </c>
      <c r="G58" s="2">
        <v>598.6</v>
      </c>
      <c r="H58" s="2">
        <v>12.9</v>
      </c>
      <c r="I58" s="2">
        <v>29.3</v>
      </c>
      <c r="J58" s="2">
        <v>166.7</v>
      </c>
      <c r="K58" s="13">
        <f t="shared" si="9"/>
        <v>1001.4959986981569</v>
      </c>
      <c r="L58" s="13">
        <f t="shared" si="10"/>
        <v>30.201929996928737</v>
      </c>
      <c r="O58" s="15">
        <f t="shared" si="4"/>
        <v>719.3634799999999</v>
      </c>
      <c r="P58" s="15">
        <f t="shared" si="8"/>
        <v>8.45659566457517</v>
      </c>
    </row>
    <row r="59" spans="1:16" ht="12.75">
      <c r="A59" s="1" t="s">
        <v>17</v>
      </c>
      <c r="B59" s="1" t="s">
        <v>12</v>
      </c>
      <c r="C59" s="1"/>
      <c r="D59" s="2">
        <v>2844.9</v>
      </c>
      <c r="E59" s="2">
        <v>40.1</v>
      </c>
      <c r="F59" s="2">
        <v>10046.3</v>
      </c>
      <c r="G59" s="2">
        <v>556.4</v>
      </c>
      <c r="H59" s="2">
        <v>14.2</v>
      </c>
      <c r="I59" s="2">
        <v>29.3</v>
      </c>
      <c r="J59" s="2">
        <v>142.9</v>
      </c>
      <c r="K59" s="13">
        <f t="shared" si="9"/>
        <v>1180.0346283524266</v>
      </c>
      <c r="L59" s="13">
        <f t="shared" si="10"/>
        <v>33.45717687418278</v>
      </c>
      <c r="O59" s="15">
        <f t="shared" si="4"/>
        <v>655.15108</v>
      </c>
      <c r="P59" s="15">
        <f t="shared" si="8"/>
        <v>9.367572532180837</v>
      </c>
    </row>
    <row r="60" spans="1:16" ht="12.75">
      <c r="A60" s="1" t="s">
        <v>17</v>
      </c>
      <c r="B60" s="1" t="s">
        <v>16</v>
      </c>
      <c r="C60" s="1"/>
      <c r="D60" s="2">
        <v>2516.9</v>
      </c>
      <c r="E60" s="2">
        <v>35.4</v>
      </c>
      <c r="F60" s="2">
        <v>10126.3</v>
      </c>
      <c r="G60" s="2">
        <v>514.1</v>
      </c>
      <c r="H60" s="2">
        <v>13.5</v>
      </c>
      <c r="I60" s="2">
        <v>29.3</v>
      </c>
      <c r="J60" s="2">
        <v>119.1</v>
      </c>
      <c r="K60" s="13">
        <f t="shared" si="9"/>
        <v>1189.4313983342302</v>
      </c>
      <c r="L60" s="13">
        <f t="shared" si="10"/>
        <v>31.81573888816986</v>
      </c>
      <c r="O60" s="15">
        <f t="shared" si="4"/>
        <v>590.9386800000001</v>
      </c>
      <c r="P60" s="15">
        <f t="shared" si="8"/>
        <v>8.908762580856987</v>
      </c>
    </row>
    <row r="61" spans="1:16" ht="12.75">
      <c r="A61" s="1" t="s">
        <v>13</v>
      </c>
      <c r="B61" s="1" t="s">
        <v>15</v>
      </c>
      <c r="C61" s="1"/>
      <c r="D61" s="2">
        <v>2748.5</v>
      </c>
      <c r="E61" s="2">
        <v>38.7</v>
      </c>
      <c r="F61" s="2">
        <v>10506.2</v>
      </c>
      <c r="G61" s="2">
        <v>544</v>
      </c>
      <c r="H61" s="2">
        <v>14.6</v>
      </c>
      <c r="I61" s="2">
        <v>29.3</v>
      </c>
      <c r="J61" s="2">
        <v>135.9</v>
      </c>
      <c r="K61" s="13">
        <f t="shared" si="9"/>
        <v>1234.0543097853204</v>
      </c>
      <c r="L61" s="13">
        <f t="shared" si="10"/>
        <v>34.38434967359488</v>
      </c>
      <c r="O61" s="15">
        <f t="shared" si="4"/>
        <v>636.2650800000001</v>
      </c>
      <c r="P61" s="15">
        <f t="shared" si="8"/>
        <v>9.626871894302516</v>
      </c>
    </row>
    <row r="62" spans="1:16" ht="12.75">
      <c r="A62" s="1" t="s">
        <v>13</v>
      </c>
      <c r="B62" s="1" t="s">
        <v>12</v>
      </c>
      <c r="C62" s="1"/>
      <c r="D62" s="2">
        <v>2481.1</v>
      </c>
      <c r="E62" s="2">
        <v>34.9</v>
      </c>
      <c r="F62" s="2">
        <v>12026.2</v>
      </c>
      <c r="G62" s="2">
        <v>509.5</v>
      </c>
      <c r="H62" s="2">
        <v>16</v>
      </c>
      <c r="I62" s="2">
        <v>29.3</v>
      </c>
      <c r="J62" s="2">
        <v>116.5</v>
      </c>
      <c r="K62" s="13">
        <f t="shared" si="9"/>
        <v>1412.59293943959</v>
      </c>
      <c r="L62" s="13">
        <f t="shared" si="10"/>
        <v>37.553979514544466</v>
      </c>
      <c r="O62" s="15">
        <f t="shared" si="4"/>
        <v>583.92388</v>
      </c>
      <c r="P62" s="15">
        <f t="shared" si="8"/>
        <v>10.515333717705847</v>
      </c>
    </row>
    <row r="63" spans="1:16" ht="12.75">
      <c r="A63" s="1" t="s">
        <v>13</v>
      </c>
      <c r="B63" s="1" t="s">
        <v>16</v>
      </c>
      <c r="C63" s="1"/>
      <c r="D63" s="2">
        <v>2213.7</v>
      </c>
      <c r="E63" s="2">
        <v>31.2</v>
      </c>
      <c r="F63" s="2">
        <v>12106.2</v>
      </c>
      <c r="G63" s="2">
        <v>475</v>
      </c>
      <c r="H63" s="2">
        <v>15.4</v>
      </c>
      <c r="I63" s="2">
        <v>29.3</v>
      </c>
      <c r="J63" s="2">
        <v>97.1</v>
      </c>
      <c r="K63" s="13">
        <f t="shared" si="9"/>
        <v>1421.9897094213936</v>
      </c>
      <c r="L63" s="13">
        <f t="shared" si="10"/>
        <v>36.14615428117422</v>
      </c>
      <c r="O63" s="15">
        <f t="shared" si="4"/>
        <v>531.5826800000001</v>
      </c>
      <c r="P63" s="15">
        <f t="shared" si="8"/>
        <v>10.122042762708489</v>
      </c>
    </row>
    <row r="65" spans="1:10" ht="12.75">
      <c r="A65" s="1" t="s">
        <v>35</v>
      </c>
      <c r="B65" s="2"/>
      <c r="C65" s="2"/>
      <c r="D65" s="2"/>
      <c r="E65" s="2"/>
      <c r="F65" s="3" t="s">
        <v>0</v>
      </c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6" ht="12.75">
      <c r="A67" s="1" t="s">
        <v>1</v>
      </c>
      <c r="B67" s="1" t="s">
        <v>14</v>
      </c>
      <c r="C67" s="1" t="s">
        <v>26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1" t="s">
        <v>7</v>
      </c>
      <c r="J67" s="1" t="s">
        <v>8</v>
      </c>
      <c r="K67" s="12" t="s">
        <v>42</v>
      </c>
      <c r="L67" s="12" t="s">
        <v>43</v>
      </c>
      <c r="O67" s="14" t="s">
        <v>47</v>
      </c>
      <c r="P67" s="14" t="s">
        <v>48</v>
      </c>
    </row>
    <row r="68" spans="1:16" ht="12.75">
      <c r="A68" s="1"/>
      <c r="B68" s="1"/>
      <c r="C68" s="1"/>
      <c r="D68" s="1"/>
      <c r="E68" s="1"/>
      <c r="F68" s="1"/>
      <c r="G68" s="1"/>
      <c r="H68" s="1"/>
      <c r="I68" s="1" t="s">
        <v>9</v>
      </c>
      <c r="J68" s="1" t="s">
        <v>10</v>
      </c>
      <c r="K68" s="13"/>
      <c r="L68" s="13"/>
      <c r="O68" s="15"/>
      <c r="P68" s="15"/>
    </row>
    <row r="69" spans="1:16" ht="12.75">
      <c r="A69" s="1" t="s">
        <v>19</v>
      </c>
      <c r="B69" s="1" t="s">
        <v>15</v>
      </c>
      <c r="C69" s="1" t="s">
        <v>28</v>
      </c>
      <c r="D69" s="2">
        <v>7873.7</v>
      </c>
      <c r="E69" s="2">
        <v>110.9</v>
      </c>
      <c r="F69" s="2">
        <v>0</v>
      </c>
      <c r="G69" s="2">
        <v>1204.4</v>
      </c>
      <c r="H69" s="2">
        <v>0</v>
      </c>
      <c r="I69" s="2">
        <v>29.3</v>
      </c>
      <c r="J69" s="2">
        <v>508</v>
      </c>
      <c r="K69" s="13">
        <f>(F69*0.1*(1+0.1)^20)/(((1+0.1)^20)-1)</f>
        <v>0</v>
      </c>
      <c r="L69" s="13">
        <v>0</v>
      </c>
      <c r="O69" s="15">
        <f t="shared" si="4"/>
        <v>1640.1908799999999</v>
      </c>
      <c r="P69" s="15">
        <f>F69/(O$48-O69)</f>
        <v>0</v>
      </c>
    </row>
    <row r="70" spans="1:16" ht="12.75">
      <c r="A70" s="1" t="s">
        <v>18</v>
      </c>
      <c r="B70" s="1" t="s">
        <v>15</v>
      </c>
      <c r="C70" s="1" t="s">
        <v>28</v>
      </c>
      <c r="D70" s="2">
        <v>6632.2</v>
      </c>
      <c r="E70" s="2">
        <v>93.4</v>
      </c>
      <c r="F70" s="2">
        <v>400</v>
      </c>
      <c r="G70" s="2">
        <v>1044.4</v>
      </c>
      <c r="H70" s="2">
        <v>2.5</v>
      </c>
      <c r="I70" s="2">
        <v>29.3</v>
      </c>
      <c r="J70" s="2">
        <v>417.9</v>
      </c>
      <c r="K70" s="13">
        <f>(F70*0.1*(1+0.1)^20)/(((1+0.1)^20)-1)</f>
        <v>46.9838499090183</v>
      </c>
      <c r="L70" s="13">
        <f>(20*K70)/($G$69-G70)</f>
        <v>5.872981238627288</v>
      </c>
      <c r="O70" s="15">
        <f t="shared" si="4"/>
        <v>1397.10108</v>
      </c>
      <c r="P70" s="15">
        <f aca="true" t="shared" si="11" ref="P70:P89">F70/(O$69-O70)</f>
        <v>1.6454824513410273</v>
      </c>
    </row>
    <row r="71" spans="1:16" ht="12.75">
      <c r="A71" s="1" t="s">
        <v>18</v>
      </c>
      <c r="B71" s="1" t="s">
        <v>12</v>
      </c>
      <c r="C71" s="1" t="s">
        <v>29</v>
      </c>
      <c r="D71" s="2">
        <v>5810</v>
      </c>
      <c r="E71" s="2">
        <v>81.8</v>
      </c>
      <c r="F71" s="2">
        <v>1920</v>
      </c>
      <c r="G71" s="2">
        <v>938.5</v>
      </c>
      <c r="H71" s="2">
        <v>7.2</v>
      </c>
      <c r="I71" s="2">
        <v>29.3</v>
      </c>
      <c r="J71" s="2">
        <v>358.2</v>
      </c>
      <c r="K71" s="13">
        <f aca="true" t="shared" si="12" ref="K71:K89">(F71*0.1*(1+0.1)^20)/(((1+0.1)^20)-1)</f>
        <v>225.52247956328787</v>
      </c>
      <c r="L71" s="13">
        <f aca="true" t="shared" si="13" ref="L71:L89">(20*K71)/($G$69-G71)</f>
        <v>16.962954461322887</v>
      </c>
      <c r="O71" s="15">
        <f t="shared" si="4"/>
        <v>1236.03048</v>
      </c>
      <c r="P71" s="15">
        <f t="shared" si="11"/>
        <v>4.750589122536498</v>
      </c>
    </row>
    <row r="72" spans="1:16" ht="12.75">
      <c r="A72" s="1" t="s">
        <v>18</v>
      </c>
      <c r="B72" s="1" t="s">
        <v>16</v>
      </c>
      <c r="C72" s="1" t="s">
        <v>29</v>
      </c>
      <c r="D72" s="2">
        <v>4987.7</v>
      </c>
      <c r="E72" s="2">
        <v>70.2</v>
      </c>
      <c r="F72" s="2">
        <v>2000</v>
      </c>
      <c r="G72" s="2">
        <v>832.5</v>
      </c>
      <c r="H72" s="2">
        <v>5.4</v>
      </c>
      <c r="I72" s="2">
        <v>29.3</v>
      </c>
      <c r="J72" s="2">
        <v>298.5</v>
      </c>
      <c r="K72" s="13">
        <f t="shared" si="12"/>
        <v>234.9192495450915</v>
      </c>
      <c r="L72" s="13">
        <f t="shared" si="13"/>
        <v>12.633463272121078</v>
      </c>
      <c r="O72" s="15">
        <f t="shared" si="4"/>
        <v>1074.95988</v>
      </c>
      <c r="P72" s="15">
        <f t="shared" si="11"/>
        <v>3.538376345246458</v>
      </c>
    </row>
    <row r="73" spans="1:16" ht="12.75">
      <c r="A73" s="1" t="s">
        <v>18</v>
      </c>
      <c r="B73" s="1" t="s">
        <v>38</v>
      </c>
      <c r="C73" s="1" t="s">
        <v>30</v>
      </c>
      <c r="D73" s="2">
        <v>4240.4</v>
      </c>
      <c r="E73" s="2">
        <v>59.7</v>
      </c>
      <c r="F73" s="2">
        <v>2400</v>
      </c>
      <c r="G73" s="2">
        <v>736.2</v>
      </c>
      <c r="H73" s="2">
        <v>5.1</v>
      </c>
      <c r="I73" s="2">
        <v>29.3</v>
      </c>
      <c r="J73" s="2">
        <v>244.2</v>
      </c>
      <c r="K73" s="13">
        <f t="shared" si="12"/>
        <v>281.90309945410985</v>
      </c>
      <c r="L73" s="13">
        <f t="shared" si="13"/>
        <v>12.041994850666802</v>
      </c>
      <c r="O73" s="15">
        <f t="shared" si="4"/>
        <v>928.4584799999999</v>
      </c>
      <c r="P73" s="15">
        <f t="shared" si="11"/>
        <v>3.3720538786768737</v>
      </c>
    </row>
    <row r="74" spans="1:16" ht="12.75">
      <c r="A74" s="1" t="s">
        <v>11</v>
      </c>
      <c r="B74" s="1" t="s">
        <v>15</v>
      </c>
      <c r="C74" s="1" t="s">
        <v>29</v>
      </c>
      <c r="D74" s="2">
        <v>5518</v>
      </c>
      <c r="E74" s="2">
        <v>77.7</v>
      </c>
      <c r="F74" s="2">
        <v>3721.9</v>
      </c>
      <c r="G74" s="2">
        <v>900.8</v>
      </c>
      <c r="H74" s="2">
        <v>12.3</v>
      </c>
      <c r="I74" s="2">
        <v>29.3</v>
      </c>
      <c r="J74" s="2">
        <v>337</v>
      </c>
      <c r="K74" s="13">
        <f t="shared" si="12"/>
        <v>437.17297744093815</v>
      </c>
      <c r="L74" s="13">
        <f t="shared" si="13"/>
        <v>28.79927387621462</v>
      </c>
      <c r="O74" s="15">
        <f t="shared" si="4"/>
        <v>1178.83288</v>
      </c>
      <c r="P74" s="15">
        <f t="shared" si="11"/>
        <v>8.067270969615787</v>
      </c>
    </row>
    <row r="75" spans="1:16" ht="12.75">
      <c r="A75" s="1" t="s">
        <v>11</v>
      </c>
      <c r="B75" s="1" t="s">
        <v>12</v>
      </c>
      <c r="C75" s="1" t="s">
        <v>29</v>
      </c>
      <c r="D75" s="2">
        <v>4855</v>
      </c>
      <c r="E75" s="2">
        <v>68.4</v>
      </c>
      <c r="F75" s="2">
        <v>5241.9</v>
      </c>
      <c r="G75" s="2">
        <v>815.4</v>
      </c>
      <c r="H75" s="2">
        <v>13.5</v>
      </c>
      <c r="I75" s="2">
        <v>29.3</v>
      </c>
      <c r="J75" s="2">
        <v>288.8</v>
      </c>
      <c r="K75" s="13">
        <f t="shared" si="12"/>
        <v>615.7116070952076</v>
      </c>
      <c r="L75" s="13">
        <f t="shared" si="13"/>
        <v>31.656123758108347</v>
      </c>
      <c r="O75" s="15">
        <f t="shared" si="4"/>
        <v>1048.7892800000002</v>
      </c>
      <c r="P75" s="15">
        <f t="shared" si="11"/>
        <v>8.863520152803108</v>
      </c>
    </row>
    <row r="76" spans="1:16" ht="12.75">
      <c r="A76" s="1" t="s">
        <v>11</v>
      </c>
      <c r="B76" s="1" t="s">
        <v>16</v>
      </c>
      <c r="C76" s="1" t="s">
        <v>30</v>
      </c>
      <c r="D76" s="2">
        <v>4191.9</v>
      </c>
      <c r="E76" s="2">
        <v>59</v>
      </c>
      <c r="F76" s="2">
        <v>5321.9</v>
      </c>
      <c r="G76" s="2">
        <v>730</v>
      </c>
      <c r="H76" s="2">
        <v>11.2</v>
      </c>
      <c r="I76" s="2">
        <v>29.3</v>
      </c>
      <c r="J76" s="2">
        <v>240.7</v>
      </c>
      <c r="K76" s="13">
        <f t="shared" si="12"/>
        <v>625.1083770770113</v>
      </c>
      <c r="L76" s="13">
        <f t="shared" si="13"/>
        <v>26.35364152938495</v>
      </c>
      <c r="O76" s="15">
        <f t="shared" si="4"/>
        <v>919.01548</v>
      </c>
      <c r="P76" s="15">
        <f t="shared" si="11"/>
        <v>7.379480775411919</v>
      </c>
    </row>
    <row r="77" spans="1:16" ht="12.75">
      <c r="A77" s="1" t="s">
        <v>11</v>
      </c>
      <c r="B77" s="1" t="s">
        <v>38</v>
      </c>
      <c r="C77" s="1" t="s">
        <v>30</v>
      </c>
      <c r="D77" s="2">
        <v>3571.9</v>
      </c>
      <c r="E77" s="2">
        <v>50.3</v>
      </c>
      <c r="F77" s="2">
        <v>5721.9</v>
      </c>
      <c r="G77" s="2">
        <v>650.1</v>
      </c>
      <c r="H77" s="2">
        <v>10.3</v>
      </c>
      <c r="I77" s="2">
        <v>29.3</v>
      </c>
      <c r="J77" s="2">
        <v>195.7</v>
      </c>
      <c r="K77" s="13">
        <f t="shared" si="12"/>
        <v>672.0922269860296</v>
      </c>
      <c r="L77" s="13">
        <f t="shared" si="13"/>
        <v>24.25012545502542</v>
      </c>
      <c r="O77" s="15">
        <f t="shared" si="4"/>
        <v>797.60548</v>
      </c>
      <c r="P77" s="15">
        <f t="shared" si="11"/>
        <v>6.790884342406123</v>
      </c>
    </row>
    <row r="78" spans="1:16" ht="12" customHeight="1">
      <c r="A78" s="1" t="s">
        <v>12</v>
      </c>
      <c r="B78" s="1" t="s">
        <v>15</v>
      </c>
      <c r="C78" s="1" t="s">
        <v>30</v>
      </c>
      <c r="D78" s="2">
        <v>3767.2</v>
      </c>
      <c r="E78" s="2">
        <v>53.1</v>
      </c>
      <c r="F78" s="2">
        <v>9008.1</v>
      </c>
      <c r="G78" s="2">
        <v>675.2</v>
      </c>
      <c r="H78" s="2">
        <v>17</v>
      </c>
      <c r="I78" s="2">
        <v>29.3</v>
      </c>
      <c r="J78" s="2">
        <v>209.9</v>
      </c>
      <c r="K78" s="13">
        <f t="shared" si="12"/>
        <v>1058.0880459135697</v>
      </c>
      <c r="L78" s="13">
        <f t="shared" si="13"/>
        <v>39.98821035198676</v>
      </c>
      <c r="O78" s="15">
        <f t="shared" si="4"/>
        <v>835.91708</v>
      </c>
      <c r="P78" s="15">
        <f t="shared" si="11"/>
        <v>11.200290249415065</v>
      </c>
    </row>
    <row r="79" spans="1:16" ht="12.75">
      <c r="A79" s="1" t="s">
        <v>12</v>
      </c>
      <c r="B79" s="1" t="s">
        <v>12</v>
      </c>
      <c r="C79" s="1" t="s">
        <v>31</v>
      </c>
      <c r="D79" s="2">
        <v>3354.3</v>
      </c>
      <c r="E79" s="2">
        <v>47.2</v>
      </c>
      <c r="F79" s="2">
        <v>10528.1</v>
      </c>
      <c r="G79" s="2">
        <v>622</v>
      </c>
      <c r="H79" s="2">
        <v>18.1</v>
      </c>
      <c r="I79" s="2">
        <v>29.3</v>
      </c>
      <c r="J79" s="2">
        <v>179.9</v>
      </c>
      <c r="K79" s="13">
        <f t="shared" si="12"/>
        <v>1236.6266755678391</v>
      </c>
      <c r="L79" s="13">
        <f t="shared" si="13"/>
        <v>42.46657539724721</v>
      </c>
      <c r="O79" s="15">
        <f t="shared" si="4"/>
        <v>754.97708</v>
      </c>
      <c r="P79" s="15">
        <f t="shared" si="11"/>
        <v>11.893284989456786</v>
      </c>
    </row>
    <row r="80" spans="1:16" ht="13.5" customHeight="1">
      <c r="A80" s="1" t="s">
        <v>12</v>
      </c>
      <c r="B80" s="1" t="s">
        <v>16</v>
      </c>
      <c r="C80" s="1" t="s">
        <v>31</v>
      </c>
      <c r="D80" s="2">
        <v>2941.3</v>
      </c>
      <c r="E80" s="2">
        <v>41.4</v>
      </c>
      <c r="F80" s="2">
        <v>10608.1</v>
      </c>
      <c r="G80" s="2">
        <v>568.8</v>
      </c>
      <c r="H80" s="2">
        <v>16.7</v>
      </c>
      <c r="I80" s="2">
        <v>29.3</v>
      </c>
      <c r="J80" s="2">
        <v>149.9</v>
      </c>
      <c r="K80" s="13">
        <f t="shared" si="12"/>
        <v>1246.023445549643</v>
      </c>
      <c r="L80" s="13">
        <f t="shared" si="13"/>
        <v>39.20778620357592</v>
      </c>
      <c r="O80" s="15">
        <f t="shared" si="4"/>
        <v>674.0370800000002</v>
      </c>
      <c r="P80" s="15">
        <f t="shared" si="11"/>
        <v>10.979721862088628</v>
      </c>
    </row>
    <row r="81" spans="1:16" ht="13.5" customHeight="1">
      <c r="A81" s="1" t="s">
        <v>12</v>
      </c>
      <c r="B81" s="1" t="s">
        <v>38</v>
      </c>
      <c r="C81" s="1" t="s">
        <v>31</v>
      </c>
      <c r="D81" s="2">
        <v>2521.4</v>
      </c>
      <c r="E81" s="2">
        <v>35.5</v>
      </c>
      <c r="F81" s="2">
        <v>11008.1</v>
      </c>
      <c r="G81" s="2">
        <v>514.7</v>
      </c>
      <c r="H81" s="2">
        <v>16</v>
      </c>
      <c r="I81" s="2">
        <v>29.3</v>
      </c>
      <c r="J81" s="2">
        <v>119.4</v>
      </c>
      <c r="K81" s="13">
        <f t="shared" si="12"/>
        <v>1293.0072954586612</v>
      </c>
      <c r="L81" s="13">
        <f t="shared" si="13"/>
        <v>37.494774407964655</v>
      </c>
      <c r="O81" s="15">
        <f t="shared" si="4"/>
        <v>591.7480800000001</v>
      </c>
      <c r="P81" s="15">
        <f t="shared" si="11"/>
        <v>10.499475984765217</v>
      </c>
    </row>
    <row r="82" spans="1:16" ht="12.75">
      <c r="A82" s="1" t="s">
        <v>17</v>
      </c>
      <c r="B82" s="1" t="s">
        <v>15</v>
      </c>
      <c r="C82" s="1" t="s">
        <v>30</v>
      </c>
      <c r="D82" s="2">
        <v>3480.7</v>
      </c>
      <c r="E82" s="2">
        <v>49</v>
      </c>
      <c r="F82" s="2">
        <v>10466.8</v>
      </c>
      <c r="G82" s="2">
        <v>638.3</v>
      </c>
      <c r="H82" s="2">
        <v>18.5</v>
      </c>
      <c r="I82" s="2">
        <v>29.3</v>
      </c>
      <c r="J82" s="2">
        <v>189.1</v>
      </c>
      <c r="K82" s="13">
        <f t="shared" si="12"/>
        <v>1229.4264005692821</v>
      </c>
      <c r="L82" s="13">
        <f t="shared" si="13"/>
        <v>43.43495497506737</v>
      </c>
      <c r="O82" s="15">
        <f t="shared" si="4"/>
        <v>779.7986800000001</v>
      </c>
      <c r="P82" s="15">
        <f t="shared" si="11"/>
        <v>12.165149800288754</v>
      </c>
    </row>
    <row r="83" spans="1:16" ht="12.75">
      <c r="A83" s="1" t="s">
        <v>17</v>
      </c>
      <c r="B83" s="1" t="s">
        <v>12</v>
      </c>
      <c r="C83" s="1" t="s">
        <v>31</v>
      </c>
      <c r="D83" s="2">
        <v>3108.7</v>
      </c>
      <c r="E83" s="2">
        <v>43.8</v>
      </c>
      <c r="F83" s="2">
        <v>11986.8</v>
      </c>
      <c r="G83" s="2">
        <v>590.4</v>
      </c>
      <c r="H83" s="2">
        <v>19.5</v>
      </c>
      <c r="I83" s="2">
        <v>29.3</v>
      </c>
      <c r="J83" s="2">
        <v>162.1</v>
      </c>
      <c r="K83" s="13">
        <f t="shared" si="12"/>
        <v>1407.9650302235516</v>
      </c>
      <c r="L83" s="13">
        <f t="shared" si="13"/>
        <v>45.862053101744344</v>
      </c>
      <c r="O83" s="15">
        <f t="shared" si="4"/>
        <v>706.9526800000001</v>
      </c>
      <c r="P83" s="15">
        <f t="shared" si="11"/>
        <v>12.844309202087958</v>
      </c>
    </row>
    <row r="84" spans="1:16" ht="12.75">
      <c r="A84" s="1" t="s">
        <v>17</v>
      </c>
      <c r="B84" s="1" t="s">
        <v>16</v>
      </c>
      <c r="C84" s="1" t="s">
        <v>31</v>
      </c>
      <c r="D84" s="2">
        <v>2736.7</v>
      </c>
      <c r="E84" s="2">
        <v>38.5</v>
      </c>
      <c r="F84" s="2">
        <v>12066.8</v>
      </c>
      <c r="G84" s="2">
        <v>542.4</v>
      </c>
      <c r="H84" s="2">
        <v>18.2</v>
      </c>
      <c r="I84" s="2">
        <v>29.3</v>
      </c>
      <c r="J84" s="2">
        <v>135</v>
      </c>
      <c r="K84" s="13">
        <f t="shared" si="12"/>
        <v>1417.3618002053552</v>
      </c>
      <c r="L84" s="13">
        <f t="shared" si="13"/>
        <v>42.82059819351526</v>
      </c>
      <c r="O84" s="15">
        <f t="shared" si="4"/>
        <v>633.83688</v>
      </c>
      <c r="P84" s="15">
        <f t="shared" si="11"/>
        <v>11.990611653553323</v>
      </c>
    </row>
    <row r="85" spans="1:16" ht="12.75">
      <c r="A85" s="1" t="s">
        <v>17</v>
      </c>
      <c r="B85" s="1" t="s">
        <v>38</v>
      </c>
      <c r="C85" s="1" t="s">
        <v>36</v>
      </c>
      <c r="D85" s="2">
        <v>2349.5</v>
      </c>
      <c r="E85" s="2">
        <v>33.1</v>
      </c>
      <c r="F85" s="2">
        <v>12466.8</v>
      </c>
      <c r="G85" s="2">
        <v>492.5</v>
      </c>
      <c r="H85" s="2">
        <v>17.5</v>
      </c>
      <c r="I85" s="2">
        <v>29.3</v>
      </c>
      <c r="J85" s="2">
        <v>106.9</v>
      </c>
      <c r="K85" s="13">
        <f t="shared" si="12"/>
        <v>1464.3456501143737</v>
      </c>
      <c r="L85" s="13">
        <f t="shared" si="13"/>
        <v>41.13908273955256</v>
      </c>
      <c r="O85" s="15">
        <f aca="true" t="shared" si="14" ref="O85:O147">(I85*$N$1+$Q$1*J85)*71</f>
        <v>558.02308</v>
      </c>
      <c r="P85" s="15">
        <f t="shared" si="11"/>
        <v>11.520209712393958</v>
      </c>
    </row>
    <row r="86" spans="1:16" ht="12.75">
      <c r="A86" s="1" t="s">
        <v>13</v>
      </c>
      <c r="B86" s="1" t="s">
        <v>15</v>
      </c>
      <c r="C86" s="1" t="s">
        <v>31</v>
      </c>
      <c r="D86" s="2">
        <v>2875.9</v>
      </c>
      <c r="E86" s="2">
        <v>40.5</v>
      </c>
      <c r="F86" s="2">
        <v>13008.7</v>
      </c>
      <c r="G86" s="2">
        <v>560.4</v>
      </c>
      <c r="H86" s="2">
        <v>20.2</v>
      </c>
      <c r="I86" s="2">
        <v>29.3</v>
      </c>
      <c r="J86" s="2">
        <v>145.2</v>
      </c>
      <c r="K86" s="13">
        <f t="shared" si="12"/>
        <v>1527.9970207786164</v>
      </c>
      <c r="L86" s="13">
        <f t="shared" si="13"/>
        <v>47.453323626665096</v>
      </c>
      <c r="O86" s="15">
        <f t="shared" si="14"/>
        <v>661.35648</v>
      </c>
      <c r="P86" s="15">
        <f t="shared" si="11"/>
        <v>13.289990625584883</v>
      </c>
    </row>
    <row r="87" spans="1:16" ht="12.75">
      <c r="A87" s="1" t="s">
        <v>13</v>
      </c>
      <c r="B87" s="1" t="s">
        <v>12</v>
      </c>
      <c r="C87" s="1" t="s">
        <v>31</v>
      </c>
      <c r="D87" s="2">
        <v>2590.3</v>
      </c>
      <c r="E87" s="2">
        <v>36.5</v>
      </c>
      <c r="F87" s="2">
        <v>14528.7</v>
      </c>
      <c r="G87" s="2">
        <v>523.6</v>
      </c>
      <c r="H87" s="2">
        <v>21.3</v>
      </c>
      <c r="I87" s="2">
        <v>29.3</v>
      </c>
      <c r="J87" s="2">
        <v>124.4</v>
      </c>
      <c r="K87" s="13">
        <f t="shared" si="12"/>
        <v>1706.5356504328856</v>
      </c>
      <c r="L87" s="13">
        <f t="shared" si="13"/>
        <v>50.133244724820365</v>
      </c>
      <c r="O87" s="15">
        <f t="shared" si="14"/>
        <v>605.2380800000001</v>
      </c>
      <c r="P87" s="15">
        <f t="shared" si="11"/>
        <v>14.038031492837165</v>
      </c>
    </row>
    <row r="88" spans="1:16" ht="12.75">
      <c r="A88" s="1" t="s">
        <v>13</v>
      </c>
      <c r="B88" s="1" t="s">
        <v>16</v>
      </c>
      <c r="C88" s="1" t="s">
        <v>36</v>
      </c>
      <c r="D88" s="2">
        <v>2304.6</v>
      </c>
      <c r="E88" s="2">
        <v>32.5</v>
      </c>
      <c r="F88" s="2">
        <v>14608.7</v>
      </c>
      <c r="G88" s="2">
        <v>486.7</v>
      </c>
      <c r="H88" s="2">
        <v>20.4</v>
      </c>
      <c r="I88" s="2">
        <v>29.3</v>
      </c>
      <c r="J88" s="2">
        <v>103.7</v>
      </c>
      <c r="K88" s="13">
        <f t="shared" si="12"/>
        <v>1715.9324204146894</v>
      </c>
      <c r="L88" s="13">
        <f t="shared" si="13"/>
        <v>47.817539930742356</v>
      </c>
      <c r="O88" s="15">
        <f t="shared" si="14"/>
        <v>549.38948</v>
      </c>
      <c r="P88" s="15">
        <f t="shared" si="11"/>
        <v>13.392630409165227</v>
      </c>
    </row>
    <row r="89" spans="1:16" ht="12.75">
      <c r="A89" s="1" t="s">
        <v>13</v>
      </c>
      <c r="B89" s="1" t="s">
        <v>38</v>
      </c>
      <c r="C89" s="1" t="s">
        <v>36</v>
      </c>
      <c r="D89" s="2">
        <v>1986.6</v>
      </c>
      <c r="E89" s="2">
        <v>28</v>
      </c>
      <c r="F89" s="2">
        <v>15008.7</v>
      </c>
      <c r="G89" s="2">
        <v>445.8</v>
      </c>
      <c r="H89" s="2">
        <v>19.8</v>
      </c>
      <c r="I89" s="2">
        <v>29.3</v>
      </c>
      <c r="J89" s="2">
        <v>80.6</v>
      </c>
      <c r="K89" s="13">
        <f t="shared" si="12"/>
        <v>1762.9162703237075</v>
      </c>
      <c r="L89" s="13">
        <f t="shared" si="13"/>
        <v>46.47815107629072</v>
      </c>
      <c r="O89" s="15">
        <f t="shared" si="14"/>
        <v>487.06568</v>
      </c>
      <c r="P89" s="15">
        <f t="shared" si="11"/>
        <v>13.015672539287149</v>
      </c>
    </row>
    <row r="90" spans="1:16" s="8" customFormat="1" ht="12.75">
      <c r="A90" s="7"/>
      <c r="B90" s="7"/>
      <c r="C90" s="7"/>
      <c r="D90" s="8">
        <f>D69-D89</f>
        <v>5887.1</v>
      </c>
      <c r="F90" s="8">
        <f>F89/D90</f>
        <v>2.5494216167552786</v>
      </c>
      <c r="G90" t="s">
        <v>39</v>
      </c>
      <c r="O90"/>
      <c r="P90"/>
    </row>
    <row r="91" spans="1:16" s="8" customFormat="1" ht="12.75">
      <c r="A91" s="7"/>
      <c r="B91" s="7"/>
      <c r="C91" s="7"/>
      <c r="O91"/>
      <c r="P91"/>
    </row>
    <row r="92" spans="1:16" s="8" customFormat="1" ht="12.75">
      <c r="A92" s="7"/>
      <c r="B92" s="7"/>
      <c r="C92" s="7"/>
      <c r="O92"/>
      <c r="P92"/>
    </row>
    <row r="94" spans="1:10" ht="12.75">
      <c r="A94" s="1" t="s">
        <v>20</v>
      </c>
      <c r="B94" s="2"/>
      <c r="C94" s="2"/>
      <c r="D94" s="2"/>
      <c r="E94" s="2"/>
      <c r="F94" s="3" t="s">
        <v>0</v>
      </c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6" ht="12.75">
      <c r="A96" s="1" t="s">
        <v>1</v>
      </c>
      <c r="B96" s="1" t="s">
        <v>14</v>
      </c>
      <c r="C96" s="1" t="s">
        <v>26</v>
      </c>
      <c r="D96" s="1" t="s">
        <v>2</v>
      </c>
      <c r="E96" s="1" t="s">
        <v>3</v>
      </c>
      <c r="F96" s="1" t="s">
        <v>4</v>
      </c>
      <c r="G96" s="1" t="s">
        <v>5</v>
      </c>
      <c r="H96" s="1" t="s">
        <v>6</v>
      </c>
      <c r="I96" s="1" t="s">
        <v>7</v>
      </c>
      <c r="J96" s="1" t="s">
        <v>8</v>
      </c>
      <c r="K96" s="12" t="s">
        <v>42</v>
      </c>
      <c r="L96" s="12" t="s">
        <v>43</v>
      </c>
      <c r="O96" s="14" t="s">
        <v>47</v>
      </c>
      <c r="P96" s="14" t="s">
        <v>48</v>
      </c>
    </row>
    <row r="97" spans="1:16" ht="12.75">
      <c r="A97" s="1"/>
      <c r="B97" s="1"/>
      <c r="C97" s="1"/>
      <c r="D97" s="1"/>
      <c r="E97" s="1"/>
      <c r="F97" s="1"/>
      <c r="G97" s="1"/>
      <c r="H97" s="1"/>
      <c r="I97" s="1" t="s">
        <v>9</v>
      </c>
      <c r="J97" s="1" t="s">
        <v>10</v>
      </c>
      <c r="K97" s="13"/>
      <c r="L97" s="13"/>
      <c r="O97" s="15"/>
      <c r="P97" s="15"/>
    </row>
    <row r="98" spans="1:16" ht="12.75">
      <c r="A98" s="1" t="s">
        <v>19</v>
      </c>
      <c r="B98" s="1" t="s">
        <v>15</v>
      </c>
      <c r="C98" s="1" t="s">
        <v>29</v>
      </c>
      <c r="D98" s="2">
        <v>6313.9</v>
      </c>
      <c r="E98" s="2">
        <v>88.9</v>
      </c>
      <c r="F98" s="2">
        <v>0</v>
      </c>
      <c r="G98" s="2">
        <v>1003.4</v>
      </c>
      <c r="H98" s="2">
        <v>0</v>
      </c>
      <c r="I98" s="2">
        <v>29.3</v>
      </c>
      <c r="J98" s="2">
        <v>394.8</v>
      </c>
      <c r="K98" s="13">
        <f>(F98*0.1*(1+0.1)^20)/(((1+0.1)^20)-1)</f>
        <v>0</v>
      </c>
      <c r="L98" s="13">
        <v>0</v>
      </c>
      <c r="O98" s="15">
        <f t="shared" si="14"/>
        <v>1334.7772800000002</v>
      </c>
      <c r="P98" s="15">
        <f>F98/(O$69-O98)</f>
        <v>0</v>
      </c>
    </row>
    <row r="99" spans="1:16" ht="12.75">
      <c r="A99" s="1" t="s">
        <v>18</v>
      </c>
      <c r="B99" s="1" t="s">
        <v>15</v>
      </c>
      <c r="C99" s="1" t="s">
        <v>29</v>
      </c>
      <c r="D99" s="2">
        <v>5295.2</v>
      </c>
      <c r="E99" s="2">
        <v>74.6</v>
      </c>
      <c r="F99" s="2">
        <v>400</v>
      </c>
      <c r="G99" s="2">
        <v>872.1</v>
      </c>
      <c r="H99" s="2">
        <v>3</v>
      </c>
      <c r="I99" s="2">
        <v>29.3</v>
      </c>
      <c r="J99" s="2">
        <v>320.8</v>
      </c>
      <c r="K99" s="13">
        <f>(F99*0.1*(1+0.1)^20)/(((1+0.1)^20)-1)</f>
        <v>46.9838499090183</v>
      </c>
      <c r="L99" s="13">
        <f>(20*K99)/($G$98-G99)</f>
        <v>7.156717427116272</v>
      </c>
      <c r="O99" s="15">
        <f t="shared" si="14"/>
        <v>1135.12528</v>
      </c>
      <c r="P99" s="15">
        <f aca="true" t="shared" si="15" ref="P99:P118">F99/(O$98-O99)</f>
        <v>2.00348606575441</v>
      </c>
    </row>
    <row r="100" spans="1:16" ht="12.75">
      <c r="A100" s="1" t="s">
        <v>18</v>
      </c>
      <c r="B100" s="1" t="s">
        <v>12</v>
      </c>
      <c r="C100" s="1" t="s">
        <v>29</v>
      </c>
      <c r="D100" s="2">
        <v>4664</v>
      </c>
      <c r="E100" s="2">
        <v>65.7</v>
      </c>
      <c r="F100" s="2">
        <v>1920</v>
      </c>
      <c r="G100" s="2">
        <v>790.8</v>
      </c>
      <c r="H100" s="2">
        <v>9</v>
      </c>
      <c r="I100" s="2">
        <v>29.3</v>
      </c>
      <c r="J100" s="2">
        <v>275</v>
      </c>
      <c r="K100" s="13">
        <f aca="true" t="shared" si="16" ref="K100:K118">(F100*0.1*(1+0.1)^20)/(((1+0.1)^20)-1)</f>
        <v>225.52247956328787</v>
      </c>
      <c r="L100" s="13">
        <f aca="true" t="shared" si="17" ref="L100:L118">(20*K100)/($G$98-G100)</f>
        <v>21.21566129475897</v>
      </c>
      <c r="O100" s="15">
        <f t="shared" si="14"/>
        <v>1011.55688</v>
      </c>
      <c r="P100" s="15">
        <f t="shared" si="15"/>
        <v>5.940219119832778</v>
      </c>
    </row>
    <row r="101" spans="1:16" ht="12.75">
      <c r="A101" s="1" t="s">
        <v>18</v>
      </c>
      <c r="B101" s="1" t="s">
        <v>16</v>
      </c>
      <c r="C101" s="1" t="s">
        <v>30</v>
      </c>
      <c r="D101" s="2">
        <v>4032.7</v>
      </c>
      <c r="E101" s="2">
        <v>56.8</v>
      </c>
      <c r="F101" s="2">
        <v>2000</v>
      </c>
      <c r="G101" s="2">
        <v>709.4</v>
      </c>
      <c r="H101" s="2">
        <v>6.8</v>
      </c>
      <c r="I101" s="2">
        <v>29.3</v>
      </c>
      <c r="J101" s="2">
        <v>229.1</v>
      </c>
      <c r="K101" s="13">
        <f t="shared" si="16"/>
        <v>234.9192495450915</v>
      </c>
      <c r="L101" s="13">
        <f t="shared" si="17"/>
        <v>15.98090132959806</v>
      </c>
      <c r="O101" s="15">
        <f t="shared" si="14"/>
        <v>887.7186800000001</v>
      </c>
      <c r="P101" s="15">
        <f t="shared" si="15"/>
        <v>4.473686447369538</v>
      </c>
    </row>
    <row r="102" spans="1:16" ht="12.75">
      <c r="A102" s="1" t="s">
        <v>18</v>
      </c>
      <c r="B102" s="1" t="s">
        <v>38</v>
      </c>
      <c r="C102" s="1" t="s">
        <v>30</v>
      </c>
      <c r="D102" s="2">
        <v>3438.2</v>
      </c>
      <c r="E102" s="2">
        <v>48.4</v>
      </c>
      <c r="F102" s="2">
        <v>2400</v>
      </c>
      <c r="G102" s="2">
        <v>632.8</v>
      </c>
      <c r="H102" s="2">
        <v>6.5</v>
      </c>
      <c r="I102" s="2">
        <v>29.3</v>
      </c>
      <c r="J102" s="2">
        <v>186</v>
      </c>
      <c r="K102" s="13">
        <f t="shared" si="16"/>
        <v>281.90309945410985</v>
      </c>
      <c r="L102" s="13">
        <f t="shared" si="17"/>
        <v>15.213335102758222</v>
      </c>
      <c r="O102" s="15">
        <f t="shared" si="14"/>
        <v>771.43488</v>
      </c>
      <c r="P102" s="15">
        <f t="shared" si="15"/>
        <v>4.26028646166168</v>
      </c>
    </row>
    <row r="103" spans="1:16" ht="12.75">
      <c r="A103" s="1" t="s">
        <v>11</v>
      </c>
      <c r="B103" s="1" t="s">
        <v>15</v>
      </c>
      <c r="C103" s="1" t="s">
        <v>30</v>
      </c>
      <c r="D103" s="2">
        <v>4149.2</v>
      </c>
      <c r="E103" s="2">
        <v>58.4</v>
      </c>
      <c r="F103" s="2">
        <v>3721.9</v>
      </c>
      <c r="G103" s="2">
        <v>724.4</v>
      </c>
      <c r="H103" s="2">
        <v>13.3</v>
      </c>
      <c r="I103" s="2">
        <v>29.3</v>
      </c>
      <c r="J103" s="2">
        <v>237.6</v>
      </c>
      <c r="K103" s="13">
        <f t="shared" si="16"/>
        <v>437.17297744093815</v>
      </c>
      <c r="L103" s="13">
        <f t="shared" si="17"/>
        <v>31.338564691106676</v>
      </c>
      <c r="O103" s="15">
        <f t="shared" si="14"/>
        <v>910.65168</v>
      </c>
      <c r="P103" s="15">
        <f t="shared" si="15"/>
        <v>8.775466512749993</v>
      </c>
    </row>
    <row r="104" spans="1:16" ht="12.75">
      <c r="A104" s="1" t="s">
        <v>11</v>
      </c>
      <c r="B104" s="1" t="s">
        <v>12</v>
      </c>
      <c r="C104" s="1" t="s">
        <v>30</v>
      </c>
      <c r="D104" s="2">
        <v>3681.7</v>
      </c>
      <c r="E104" s="2">
        <v>51.9</v>
      </c>
      <c r="F104" s="2">
        <v>5241.9</v>
      </c>
      <c r="G104" s="2">
        <v>664.2</v>
      </c>
      <c r="H104" s="2">
        <v>15.5</v>
      </c>
      <c r="I104" s="2">
        <v>29.3</v>
      </c>
      <c r="J104" s="2">
        <v>203.7</v>
      </c>
      <c r="K104" s="13">
        <f t="shared" si="16"/>
        <v>615.7116070952076</v>
      </c>
      <c r="L104" s="13">
        <f t="shared" si="17"/>
        <v>36.30375041834951</v>
      </c>
      <c r="O104" s="15">
        <f t="shared" si="14"/>
        <v>819.1894800000001</v>
      </c>
      <c r="P104" s="15">
        <f t="shared" si="15"/>
        <v>10.166842582388487</v>
      </c>
    </row>
    <row r="105" spans="1:16" ht="12.75">
      <c r="A105" s="1" t="s">
        <v>11</v>
      </c>
      <c r="B105" s="1" t="s">
        <v>16</v>
      </c>
      <c r="C105" s="1" t="s">
        <v>31</v>
      </c>
      <c r="D105" s="2">
        <v>3214.2</v>
      </c>
      <c r="E105" s="2">
        <v>45.3</v>
      </c>
      <c r="F105" s="2">
        <v>5321.9</v>
      </c>
      <c r="G105" s="2">
        <v>604</v>
      </c>
      <c r="H105" s="2">
        <v>13.3</v>
      </c>
      <c r="I105" s="2">
        <v>29.3</v>
      </c>
      <c r="J105" s="2">
        <v>169.7</v>
      </c>
      <c r="K105" s="13">
        <f t="shared" si="16"/>
        <v>625.1083770770113</v>
      </c>
      <c r="L105" s="13">
        <f t="shared" si="17"/>
        <v>31.302372412469268</v>
      </c>
      <c r="O105" s="15">
        <f t="shared" si="14"/>
        <v>727.45748</v>
      </c>
      <c r="P105" s="15">
        <f t="shared" si="15"/>
        <v>8.762928526288782</v>
      </c>
    </row>
    <row r="106" spans="1:16" ht="12.75">
      <c r="A106" s="1" t="s">
        <v>11</v>
      </c>
      <c r="B106" s="1" t="s">
        <v>38</v>
      </c>
      <c r="C106" s="1" t="s">
        <v>31</v>
      </c>
      <c r="D106" s="2">
        <v>2750.6</v>
      </c>
      <c r="E106" s="2">
        <v>38.7</v>
      </c>
      <c r="F106" s="2">
        <v>5721.9</v>
      </c>
      <c r="G106" s="2">
        <v>544.2</v>
      </c>
      <c r="H106" s="2">
        <v>12.5</v>
      </c>
      <c r="I106" s="2">
        <v>29.3</v>
      </c>
      <c r="J106" s="2">
        <v>136.1</v>
      </c>
      <c r="K106" s="13">
        <f t="shared" si="16"/>
        <v>672.0922269860296</v>
      </c>
      <c r="L106" s="13">
        <f t="shared" si="17"/>
        <v>29.27230953771906</v>
      </c>
      <c r="O106" s="15">
        <f t="shared" si="14"/>
        <v>636.80468</v>
      </c>
      <c r="P106" s="15">
        <f t="shared" si="15"/>
        <v>8.19788627805733</v>
      </c>
    </row>
    <row r="107" spans="1:16" ht="12.75">
      <c r="A107" s="1" t="s">
        <v>12</v>
      </c>
      <c r="B107" s="1" t="s">
        <v>15</v>
      </c>
      <c r="C107" s="1" t="s">
        <v>31</v>
      </c>
      <c r="D107" s="2">
        <v>3194.2</v>
      </c>
      <c r="E107" s="2">
        <v>45</v>
      </c>
      <c r="F107" s="2">
        <v>8653.1</v>
      </c>
      <c r="G107" s="2">
        <v>601.4</v>
      </c>
      <c r="H107" s="2">
        <v>21.5</v>
      </c>
      <c r="I107" s="2">
        <v>29.3</v>
      </c>
      <c r="J107" s="2">
        <v>168.3</v>
      </c>
      <c r="K107" s="13">
        <f t="shared" si="16"/>
        <v>1016.3898791193158</v>
      </c>
      <c r="L107" s="13">
        <f t="shared" si="17"/>
        <v>50.56666065270228</v>
      </c>
      <c r="O107" s="15">
        <f t="shared" si="14"/>
        <v>723.68028</v>
      </c>
      <c r="P107" s="15">
        <f t="shared" si="15"/>
        <v>14.159945147824319</v>
      </c>
    </row>
    <row r="108" spans="1:16" ht="12.75">
      <c r="A108" s="1" t="s">
        <v>12</v>
      </c>
      <c r="B108" s="1" t="s">
        <v>12</v>
      </c>
      <c r="C108" s="1" t="s">
        <v>31</v>
      </c>
      <c r="D108" s="2">
        <v>2863.1</v>
      </c>
      <c r="E108" s="2">
        <v>40.3</v>
      </c>
      <c r="F108" s="2">
        <v>10173.1</v>
      </c>
      <c r="G108" s="2">
        <v>558.7</v>
      </c>
      <c r="H108" s="2">
        <v>22.9</v>
      </c>
      <c r="I108" s="2">
        <v>29.3</v>
      </c>
      <c r="J108" s="2">
        <v>144.2</v>
      </c>
      <c r="K108" s="13">
        <f t="shared" si="16"/>
        <v>1194.9285087735855</v>
      </c>
      <c r="L108" s="13">
        <f t="shared" si="17"/>
        <v>53.74088188772591</v>
      </c>
      <c r="O108" s="15">
        <f t="shared" si="14"/>
        <v>658.65848</v>
      </c>
      <c r="P108" s="15">
        <f t="shared" si="15"/>
        <v>15.046320262060451</v>
      </c>
    </row>
    <row r="109" spans="1:16" ht="12.75">
      <c r="A109" s="1" t="s">
        <v>12</v>
      </c>
      <c r="B109" s="1" t="s">
        <v>16</v>
      </c>
      <c r="C109" s="1" t="s">
        <v>31</v>
      </c>
      <c r="D109" s="2">
        <v>2532</v>
      </c>
      <c r="E109" s="2">
        <v>35.7</v>
      </c>
      <c r="F109" s="2">
        <v>10253.1</v>
      </c>
      <c r="G109" s="2">
        <v>516.1</v>
      </c>
      <c r="H109" s="2">
        <v>21</v>
      </c>
      <c r="I109" s="2">
        <v>29.3</v>
      </c>
      <c r="J109" s="2">
        <v>120.2</v>
      </c>
      <c r="K109" s="13">
        <f t="shared" si="16"/>
        <v>1204.325278755389</v>
      </c>
      <c r="L109" s="13">
        <f t="shared" si="17"/>
        <v>49.428494921214416</v>
      </c>
      <c r="O109" s="15">
        <f t="shared" si="14"/>
        <v>593.90648</v>
      </c>
      <c r="P109" s="15">
        <f t="shared" si="15"/>
        <v>13.839255103588908</v>
      </c>
    </row>
    <row r="110" spans="1:16" ht="12.75">
      <c r="A110" s="1" t="s">
        <v>12</v>
      </c>
      <c r="B110" s="1" t="s">
        <v>38</v>
      </c>
      <c r="C110" s="1" t="s">
        <v>36</v>
      </c>
      <c r="D110" s="2">
        <v>2177.6</v>
      </c>
      <c r="E110" s="2">
        <v>30.7</v>
      </c>
      <c r="F110" s="2">
        <v>10653.1</v>
      </c>
      <c r="G110" s="2">
        <v>470.4</v>
      </c>
      <c r="H110" s="2">
        <v>20</v>
      </c>
      <c r="I110" s="2">
        <v>29.3</v>
      </c>
      <c r="J110" s="2">
        <v>94.5</v>
      </c>
      <c r="K110" s="13">
        <f t="shared" si="16"/>
        <v>1251.3091286644076</v>
      </c>
      <c r="L110" s="13">
        <f t="shared" si="17"/>
        <v>46.953438223805165</v>
      </c>
      <c r="O110" s="15">
        <f t="shared" si="14"/>
        <v>524.56788</v>
      </c>
      <c r="P110" s="15">
        <f t="shared" si="15"/>
        <v>13.148576158212922</v>
      </c>
    </row>
    <row r="111" spans="1:16" ht="12.75">
      <c r="A111" s="1" t="s">
        <v>17</v>
      </c>
      <c r="B111" s="1" t="s">
        <v>15</v>
      </c>
      <c r="C111" s="1" t="s">
        <v>31</v>
      </c>
      <c r="D111" s="2">
        <v>3003.2</v>
      </c>
      <c r="E111" s="2">
        <v>42.3</v>
      </c>
      <c r="F111" s="2">
        <v>9898.8</v>
      </c>
      <c r="G111" s="2">
        <v>576.8</v>
      </c>
      <c r="H111" s="2">
        <v>23.2</v>
      </c>
      <c r="I111" s="2">
        <v>29.3</v>
      </c>
      <c r="J111" s="2">
        <v>154.4</v>
      </c>
      <c r="K111" s="13">
        <f t="shared" si="16"/>
        <v>1162.709333698476</v>
      </c>
      <c r="L111" s="13">
        <f t="shared" si="17"/>
        <v>54.510517285441914</v>
      </c>
      <c r="O111" s="15">
        <f t="shared" si="14"/>
        <v>686.17808</v>
      </c>
      <c r="P111" s="15">
        <f t="shared" si="15"/>
        <v>15.261813458912679</v>
      </c>
    </row>
    <row r="112" spans="1:16" ht="12.75">
      <c r="A112" s="1" t="s">
        <v>17</v>
      </c>
      <c r="B112" s="1" t="s">
        <v>12</v>
      </c>
      <c r="C112" s="1" t="s">
        <v>31</v>
      </c>
      <c r="D112" s="2">
        <v>2699.4</v>
      </c>
      <c r="E112" s="2">
        <v>38</v>
      </c>
      <c r="F112" s="2">
        <v>11418.8</v>
      </c>
      <c r="G112" s="2">
        <v>537.6</v>
      </c>
      <c r="H112" s="2">
        <v>24.5</v>
      </c>
      <c r="I112" s="2">
        <v>29.3</v>
      </c>
      <c r="J112" s="2">
        <v>132.3</v>
      </c>
      <c r="K112" s="13">
        <f t="shared" si="16"/>
        <v>1341.2479633527455</v>
      </c>
      <c r="L112" s="13">
        <f t="shared" si="17"/>
        <v>57.589006584488864</v>
      </c>
      <c r="O112" s="15">
        <f t="shared" si="14"/>
        <v>626.5522800000001</v>
      </c>
      <c r="P112" s="15">
        <f t="shared" si="15"/>
        <v>16.123124713191427</v>
      </c>
    </row>
    <row r="113" spans="1:16" ht="12.75">
      <c r="A113" s="1" t="s">
        <v>17</v>
      </c>
      <c r="B113" s="1" t="s">
        <v>16</v>
      </c>
      <c r="C113" s="1" t="s">
        <v>31</v>
      </c>
      <c r="D113" s="2">
        <v>2395.6</v>
      </c>
      <c r="E113" s="2">
        <v>33.7</v>
      </c>
      <c r="F113" s="2">
        <v>11498.8</v>
      </c>
      <c r="G113" s="2">
        <v>498.5</v>
      </c>
      <c r="H113" s="2">
        <v>22.8</v>
      </c>
      <c r="I113" s="2">
        <v>29.3</v>
      </c>
      <c r="J113" s="2">
        <v>110.3</v>
      </c>
      <c r="K113" s="13">
        <f t="shared" si="16"/>
        <v>1350.644733334549</v>
      </c>
      <c r="L113" s="13">
        <f t="shared" si="17"/>
        <v>53.50147487956226</v>
      </c>
      <c r="O113" s="15">
        <f t="shared" si="14"/>
        <v>567.19628</v>
      </c>
      <c r="P113" s="15">
        <f t="shared" si="15"/>
        <v>14.980568825961033</v>
      </c>
    </row>
    <row r="114" spans="1:16" ht="12.75">
      <c r="A114" s="1" t="s">
        <v>17</v>
      </c>
      <c r="B114" s="1" t="s">
        <v>38</v>
      </c>
      <c r="C114" s="1" t="s">
        <v>36</v>
      </c>
      <c r="D114" s="2">
        <v>2063</v>
      </c>
      <c r="E114" s="2">
        <v>29.1</v>
      </c>
      <c r="F114" s="2">
        <v>11898.8</v>
      </c>
      <c r="G114" s="2">
        <v>455.6</v>
      </c>
      <c r="H114" s="2">
        <v>21.7</v>
      </c>
      <c r="I114" s="2">
        <v>29.3</v>
      </c>
      <c r="J114" s="2">
        <v>86.1</v>
      </c>
      <c r="K114" s="13">
        <f t="shared" si="16"/>
        <v>1397.6285832435674</v>
      </c>
      <c r="L114" s="13">
        <f t="shared" si="17"/>
        <v>51.02696543423029</v>
      </c>
      <c r="O114" s="15">
        <f t="shared" si="14"/>
        <v>501.90468000000004</v>
      </c>
      <c r="P114" s="15">
        <f t="shared" si="15"/>
        <v>14.286458697284552</v>
      </c>
    </row>
    <row r="115" spans="1:16" ht="12.75">
      <c r="A115" s="1" t="s">
        <v>13</v>
      </c>
      <c r="B115" s="1" t="s">
        <v>15</v>
      </c>
      <c r="C115" s="1" t="s">
        <v>31</v>
      </c>
      <c r="D115" s="2">
        <v>2621.2</v>
      </c>
      <c r="E115" s="2">
        <v>36.9</v>
      </c>
      <c r="F115" s="2">
        <v>12156.7</v>
      </c>
      <c r="G115" s="2">
        <v>527.5</v>
      </c>
      <c r="H115" s="2">
        <v>25.5</v>
      </c>
      <c r="I115" s="2">
        <v>29.3</v>
      </c>
      <c r="J115" s="2">
        <v>126.7</v>
      </c>
      <c r="K115" s="13">
        <f t="shared" si="16"/>
        <v>1427.9214204724071</v>
      </c>
      <c r="L115" s="13">
        <f t="shared" si="17"/>
        <v>60.00930533609612</v>
      </c>
      <c r="O115" s="15">
        <f t="shared" si="14"/>
        <v>611.4434799999999</v>
      </c>
      <c r="P115" s="15">
        <f t="shared" si="15"/>
        <v>16.806486852957782</v>
      </c>
    </row>
    <row r="116" spans="1:16" ht="12.75">
      <c r="A116" s="1" t="s">
        <v>13</v>
      </c>
      <c r="B116" s="1" t="s">
        <v>12</v>
      </c>
      <c r="C116" s="1" t="s">
        <v>31</v>
      </c>
      <c r="D116" s="2">
        <v>2372</v>
      </c>
      <c r="E116" s="2">
        <v>33.4</v>
      </c>
      <c r="F116" s="2">
        <v>13676.7</v>
      </c>
      <c r="G116" s="2">
        <v>495.4</v>
      </c>
      <c r="H116" s="2">
        <v>26.9</v>
      </c>
      <c r="I116" s="2">
        <v>29.3</v>
      </c>
      <c r="J116" s="2">
        <v>108.6</v>
      </c>
      <c r="K116" s="13">
        <f t="shared" si="16"/>
        <v>1606.4600501266766</v>
      </c>
      <c r="L116" s="13">
        <f t="shared" si="17"/>
        <v>63.24645866640459</v>
      </c>
      <c r="O116" s="15">
        <f t="shared" si="14"/>
        <v>562.60968</v>
      </c>
      <c r="P116" s="15">
        <f t="shared" si="15"/>
        <v>17.71208737584949</v>
      </c>
    </row>
    <row r="117" spans="1:16" ht="12.75">
      <c r="A117" s="1" t="s">
        <v>13</v>
      </c>
      <c r="B117" s="1" t="s">
        <v>16</v>
      </c>
      <c r="C117" s="1" t="s">
        <v>36</v>
      </c>
      <c r="D117" s="2">
        <v>2122.7</v>
      </c>
      <c r="E117" s="2">
        <v>29.9</v>
      </c>
      <c r="F117" s="2">
        <v>13756.7</v>
      </c>
      <c r="G117" s="2">
        <v>463.3</v>
      </c>
      <c r="H117" s="2">
        <v>25.5</v>
      </c>
      <c r="I117" s="2">
        <v>29.3</v>
      </c>
      <c r="J117" s="2">
        <v>90.5</v>
      </c>
      <c r="K117" s="13">
        <f t="shared" si="16"/>
        <v>1615.8568201084802</v>
      </c>
      <c r="L117" s="13">
        <f t="shared" si="17"/>
        <v>59.835468250638044</v>
      </c>
      <c r="O117" s="15">
        <f t="shared" si="14"/>
        <v>513.77588</v>
      </c>
      <c r="P117" s="15">
        <f t="shared" si="15"/>
        <v>16.756000659682183</v>
      </c>
    </row>
    <row r="118" spans="1:16" ht="12.75">
      <c r="A118" s="1" t="s">
        <v>13</v>
      </c>
      <c r="B118" s="1" t="s">
        <v>38</v>
      </c>
      <c r="C118" s="1" t="s">
        <v>36</v>
      </c>
      <c r="D118" s="2">
        <v>1833.8</v>
      </c>
      <c r="E118" s="2">
        <v>25.8</v>
      </c>
      <c r="F118" s="2">
        <v>14156.7</v>
      </c>
      <c r="G118" s="2">
        <v>426.1</v>
      </c>
      <c r="H118" s="2">
        <v>24.5</v>
      </c>
      <c r="I118" s="2">
        <v>29.3</v>
      </c>
      <c r="J118" s="2">
        <v>69.5</v>
      </c>
      <c r="K118" s="13">
        <f t="shared" si="16"/>
        <v>1662.8406700174985</v>
      </c>
      <c r="L118" s="13">
        <f t="shared" si="17"/>
        <v>57.60750632314217</v>
      </c>
      <c r="O118" s="15">
        <f t="shared" si="14"/>
        <v>457.11788000000007</v>
      </c>
      <c r="P118" s="15">
        <f t="shared" si="15"/>
        <v>16.130061388278868</v>
      </c>
    </row>
    <row r="119" spans="1:16" s="8" customFormat="1" ht="12.75">
      <c r="A119" s="7"/>
      <c r="B119" s="7"/>
      <c r="C119" s="7"/>
      <c r="D119" s="8">
        <f>D98-D118</f>
        <v>4480.099999999999</v>
      </c>
      <c r="F119" s="8">
        <f>F118/D119</f>
        <v>3.159907144929801</v>
      </c>
      <c r="G119" s="8" t="s">
        <v>39</v>
      </c>
      <c r="O119"/>
      <c r="P119"/>
    </row>
    <row r="120" spans="1:16" s="8" customFormat="1" ht="12.75">
      <c r="A120" s="7"/>
      <c r="B120" s="7"/>
      <c r="C120" s="7"/>
      <c r="O120"/>
      <c r="P120"/>
    </row>
    <row r="121" spans="1:16" s="8" customFormat="1" ht="12.75">
      <c r="A121" s="7"/>
      <c r="B121" s="7"/>
      <c r="C121" s="7"/>
      <c r="O121"/>
      <c r="P121"/>
    </row>
    <row r="123" spans="1:10" ht="12.75">
      <c r="A123" s="1" t="s">
        <v>21</v>
      </c>
      <c r="B123" s="2"/>
      <c r="C123" s="2"/>
      <c r="D123" s="2"/>
      <c r="E123" s="2"/>
      <c r="F123" s="3" t="s">
        <v>0</v>
      </c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6" ht="12.75">
      <c r="A125" s="1" t="s">
        <v>1</v>
      </c>
      <c r="B125" s="1" t="s">
        <v>14</v>
      </c>
      <c r="C125" s="1" t="s">
        <v>26</v>
      </c>
      <c r="D125" s="1" t="s">
        <v>2</v>
      </c>
      <c r="E125" s="1" t="s">
        <v>3</v>
      </c>
      <c r="F125" s="1" t="s">
        <v>4</v>
      </c>
      <c r="G125" s="1" t="s">
        <v>5</v>
      </c>
      <c r="H125" s="1" t="s">
        <v>6</v>
      </c>
      <c r="I125" s="1" t="s">
        <v>7</v>
      </c>
      <c r="J125" s="1" t="s">
        <v>8</v>
      </c>
      <c r="K125" s="12" t="s">
        <v>42</v>
      </c>
      <c r="L125" s="12" t="s">
        <v>43</v>
      </c>
      <c r="O125" s="14" t="s">
        <v>47</v>
      </c>
      <c r="P125" s="14" t="s">
        <v>48</v>
      </c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 t="s">
        <v>9</v>
      </c>
      <c r="J126" s="1" t="s">
        <v>10</v>
      </c>
      <c r="K126" s="13"/>
      <c r="L126" s="13"/>
      <c r="O126" s="15"/>
      <c r="P126" s="15"/>
    </row>
    <row r="127" spans="1:16" ht="12.75">
      <c r="A127" s="1" t="s">
        <v>19</v>
      </c>
      <c r="B127" s="1" t="s">
        <v>15</v>
      </c>
      <c r="C127" s="1" t="s">
        <v>28</v>
      </c>
      <c r="D127" s="2">
        <v>9560.9</v>
      </c>
      <c r="E127" s="2">
        <v>134.7</v>
      </c>
      <c r="F127" s="2">
        <v>0</v>
      </c>
      <c r="G127" s="2">
        <v>1421.8</v>
      </c>
      <c r="H127" s="2">
        <v>0</v>
      </c>
      <c r="I127" s="2">
        <v>29.3</v>
      </c>
      <c r="J127" s="2">
        <v>630.5</v>
      </c>
      <c r="K127" s="13">
        <f>(F127*0.1*(1+0.1)^20)/(((1+0.1)^20)-1)</f>
        <v>0</v>
      </c>
      <c r="L127" s="13">
        <v>0</v>
      </c>
      <c r="O127" s="15">
        <f t="shared" si="14"/>
        <v>1970.69588</v>
      </c>
      <c r="P127" s="15">
        <f>F127/(O$98-O127)</f>
        <v>0</v>
      </c>
    </row>
    <row r="128" spans="1:16" ht="12.75">
      <c r="A128" s="1" t="s">
        <v>18</v>
      </c>
      <c r="B128" s="1" t="s">
        <v>15</v>
      </c>
      <c r="C128" s="1" t="s">
        <v>28</v>
      </c>
      <c r="D128" s="2">
        <v>8733.2</v>
      </c>
      <c r="E128" s="2">
        <v>123</v>
      </c>
      <c r="F128" s="2">
        <v>400</v>
      </c>
      <c r="G128" s="2">
        <v>1315.2</v>
      </c>
      <c r="H128" s="2">
        <v>3.8</v>
      </c>
      <c r="I128" s="2">
        <v>29.3</v>
      </c>
      <c r="J128" s="2">
        <v>570.4</v>
      </c>
      <c r="K128" s="13">
        <f>(F128*0.1*(1+0.1)^20)/(((1+0.1)^20)-1)</f>
        <v>46.9838499090183</v>
      </c>
      <c r="L128" s="13">
        <f>(20*K128)/($G$127-G128)</f>
        <v>8.814981221204192</v>
      </c>
      <c r="O128" s="15">
        <f t="shared" si="14"/>
        <v>1808.54608</v>
      </c>
      <c r="P128" s="15">
        <f>F128/(O$127-O128)</f>
        <v>2.4668547232250684</v>
      </c>
    </row>
    <row r="129" spans="1:16" ht="12.75">
      <c r="A129" s="1" t="s">
        <v>18</v>
      </c>
      <c r="B129" s="1" t="s">
        <v>12</v>
      </c>
      <c r="C129" s="1" t="s">
        <v>28</v>
      </c>
      <c r="D129" s="2">
        <v>7610.8</v>
      </c>
      <c r="E129" s="2">
        <v>107.2</v>
      </c>
      <c r="F129" s="2">
        <v>1920</v>
      </c>
      <c r="G129" s="2">
        <v>1170.5</v>
      </c>
      <c r="H129" s="2">
        <v>7.6</v>
      </c>
      <c r="I129" s="2">
        <v>29.3</v>
      </c>
      <c r="J129" s="2">
        <v>488.9</v>
      </c>
      <c r="K129" s="13">
        <f aca="true" t="shared" si="18" ref="K129:K147">(F129*0.1*(1+0.1)^20)/(((1+0.1)^20)-1)</f>
        <v>225.52247956328787</v>
      </c>
      <c r="L129" s="13">
        <f aca="true" t="shared" si="19" ref="L129:L147">(20*K129)/($G$127-G129)</f>
        <v>17.94846634009454</v>
      </c>
      <c r="O129" s="15">
        <f t="shared" si="14"/>
        <v>1588.65908</v>
      </c>
      <c r="P129" s="15">
        <f aca="true" t="shared" si="20" ref="P129:P147">F129/(O$127-O129)</f>
        <v>5.025693859858525</v>
      </c>
    </row>
    <row r="130" spans="1:16" ht="12.75">
      <c r="A130" s="1" t="s">
        <v>18</v>
      </c>
      <c r="B130" s="1" t="s">
        <v>16</v>
      </c>
      <c r="C130" s="1" t="s">
        <v>28</v>
      </c>
      <c r="D130" s="2">
        <v>6488.4</v>
      </c>
      <c r="E130" s="2">
        <v>91.4</v>
      </c>
      <c r="F130" s="2">
        <v>2000</v>
      </c>
      <c r="G130" s="2">
        <v>1025.9</v>
      </c>
      <c r="H130" s="2">
        <v>5.1</v>
      </c>
      <c r="I130" s="2">
        <v>29.3</v>
      </c>
      <c r="J130" s="2">
        <v>407.4</v>
      </c>
      <c r="K130" s="13">
        <f t="shared" si="18"/>
        <v>234.9192495450915</v>
      </c>
      <c r="L130" s="13">
        <f t="shared" si="19"/>
        <v>11.867605432942236</v>
      </c>
      <c r="O130" s="15">
        <f t="shared" si="14"/>
        <v>1368.7720800000002</v>
      </c>
      <c r="P130" s="15">
        <f t="shared" si="20"/>
        <v>3.322679714608395</v>
      </c>
    </row>
    <row r="131" spans="1:16" ht="12.75">
      <c r="A131" s="1" t="s">
        <v>18</v>
      </c>
      <c r="B131" s="1" t="s">
        <v>38</v>
      </c>
      <c r="C131" s="1" t="s">
        <v>29</v>
      </c>
      <c r="D131" s="2">
        <v>5501</v>
      </c>
      <c r="E131" s="2">
        <v>77.5</v>
      </c>
      <c r="F131" s="2">
        <v>2400</v>
      </c>
      <c r="G131" s="2">
        <v>898.6</v>
      </c>
      <c r="H131" s="2">
        <v>4.6</v>
      </c>
      <c r="I131" s="2">
        <v>29.3</v>
      </c>
      <c r="J131" s="2">
        <v>335.7</v>
      </c>
      <c r="K131" s="13">
        <f t="shared" si="18"/>
        <v>281.90309945410985</v>
      </c>
      <c r="L131" s="13">
        <f t="shared" si="19"/>
        <v>10.776112364453743</v>
      </c>
      <c r="O131" s="15">
        <f t="shared" si="14"/>
        <v>1175.32548</v>
      </c>
      <c r="P131" s="15">
        <f t="shared" si="20"/>
        <v>3.017462052900133</v>
      </c>
    </row>
    <row r="132" spans="1:16" ht="12.75">
      <c r="A132" s="1" t="s">
        <v>11</v>
      </c>
      <c r="B132" s="1" t="s">
        <v>15</v>
      </c>
      <c r="C132" s="1" t="s">
        <v>29</v>
      </c>
      <c r="D132" s="2">
        <v>5136</v>
      </c>
      <c r="E132" s="2">
        <v>72.3</v>
      </c>
      <c r="F132" s="2">
        <v>4076.9</v>
      </c>
      <c r="G132" s="2">
        <v>851.6</v>
      </c>
      <c r="H132" s="2">
        <v>7.1</v>
      </c>
      <c r="I132" s="2">
        <v>29.3</v>
      </c>
      <c r="J132" s="2">
        <v>309.2</v>
      </c>
      <c r="K132" s="13">
        <f t="shared" si="18"/>
        <v>478.8711442351919</v>
      </c>
      <c r="L132" s="13">
        <f t="shared" si="19"/>
        <v>16.7966027441316</v>
      </c>
      <c r="O132" s="15">
        <f t="shared" si="14"/>
        <v>1103.82848</v>
      </c>
      <c r="P132" s="15">
        <f t="shared" si="20"/>
        <v>4.703026091418364</v>
      </c>
    </row>
    <row r="133" spans="1:16" ht="12.75">
      <c r="A133" s="1" t="s">
        <v>11</v>
      </c>
      <c r="B133" s="1" t="s">
        <v>12</v>
      </c>
      <c r="C133" s="1" t="s">
        <v>30</v>
      </c>
      <c r="D133" s="2">
        <v>4527.5</v>
      </c>
      <c r="E133" s="2">
        <v>63.8</v>
      </c>
      <c r="F133" s="2">
        <v>5596.9</v>
      </c>
      <c r="G133" s="2">
        <v>773.2</v>
      </c>
      <c r="H133" s="2">
        <v>8.6</v>
      </c>
      <c r="I133" s="2">
        <v>29.3</v>
      </c>
      <c r="J133" s="2">
        <v>265.1</v>
      </c>
      <c r="K133" s="13">
        <f t="shared" si="18"/>
        <v>657.4097738894613</v>
      </c>
      <c r="L133" s="13">
        <f t="shared" si="19"/>
        <v>20.271655069055242</v>
      </c>
      <c r="O133" s="15">
        <f t="shared" si="14"/>
        <v>984.8466800000001</v>
      </c>
      <c r="P133" s="15">
        <f t="shared" si="20"/>
        <v>5.677237451731969</v>
      </c>
    </row>
    <row r="134" spans="1:16" ht="12.75">
      <c r="A134" s="1" t="s">
        <v>11</v>
      </c>
      <c r="B134" s="1" t="s">
        <v>16</v>
      </c>
      <c r="C134" s="1" t="s">
        <v>30</v>
      </c>
      <c r="D134" s="2">
        <v>3919</v>
      </c>
      <c r="E134" s="2">
        <v>55.2</v>
      </c>
      <c r="F134" s="2">
        <v>5676.9</v>
      </c>
      <c r="G134" s="2">
        <v>694.8</v>
      </c>
      <c r="H134" s="2">
        <v>7.8</v>
      </c>
      <c r="I134" s="2">
        <v>29.3</v>
      </c>
      <c r="J134" s="2">
        <v>220.9</v>
      </c>
      <c r="K134" s="13">
        <f t="shared" si="18"/>
        <v>666.8065438712649</v>
      </c>
      <c r="L134" s="13">
        <f t="shared" si="19"/>
        <v>18.34405897857675</v>
      </c>
      <c r="O134" s="15">
        <f t="shared" si="14"/>
        <v>865.59508</v>
      </c>
      <c r="P134" s="15">
        <f t="shared" si="20"/>
        <v>5.136997457607487</v>
      </c>
    </row>
    <row r="135" spans="1:16" ht="12.75">
      <c r="A135" s="1" t="s">
        <v>11</v>
      </c>
      <c r="B135" s="1" t="s">
        <v>38</v>
      </c>
      <c r="C135" s="1" t="s">
        <v>31</v>
      </c>
      <c r="D135" s="2">
        <v>3342.7</v>
      </c>
      <c r="E135" s="2">
        <v>47.1</v>
      </c>
      <c r="F135" s="2">
        <v>6076.9</v>
      </c>
      <c r="G135" s="2">
        <v>620.5</v>
      </c>
      <c r="H135" s="2">
        <v>7.6</v>
      </c>
      <c r="I135" s="2">
        <v>29.3</v>
      </c>
      <c r="J135" s="2">
        <v>179</v>
      </c>
      <c r="K135" s="13">
        <f t="shared" si="18"/>
        <v>713.7903937802834</v>
      </c>
      <c r="L135" s="13">
        <f t="shared" si="19"/>
        <v>17.81580915463081</v>
      </c>
      <c r="O135" s="15">
        <f t="shared" si="14"/>
        <v>752.54888</v>
      </c>
      <c r="P135" s="15">
        <f t="shared" si="20"/>
        <v>4.988642585829132</v>
      </c>
    </row>
    <row r="136" spans="1:16" ht="12.75">
      <c r="A136" s="1" t="s">
        <v>12</v>
      </c>
      <c r="B136" s="1" t="s">
        <v>15</v>
      </c>
      <c r="C136" s="1" t="s">
        <v>30</v>
      </c>
      <c r="D136" s="2">
        <v>3767.2</v>
      </c>
      <c r="E136" s="2">
        <v>53.1</v>
      </c>
      <c r="F136" s="2">
        <v>9363.1</v>
      </c>
      <c r="G136" s="2">
        <v>675.2</v>
      </c>
      <c r="H136" s="2">
        <v>12.5</v>
      </c>
      <c r="I136" s="2">
        <v>29.3</v>
      </c>
      <c r="J136" s="2">
        <v>209.9</v>
      </c>
      <c r="K136" s="13">
        <f t="shared" si="18"/>
        <v>1099.7862127078233</v>
      </c>
      <c r="L136" s="13">
        <f t="shared" si="19"/>
        <v>29.461189732328513</v>
      </c>
      <c r="O136" s="15">
        <f t="shared" si="14"/>
        <v>835.91708</v>
      </c>
      <c r="P136" s="15">
        <f t="shared" si="20"/>
        <v>8.25103535596541</v>
      </c>
    </row>
    <row r="137" spans="1:16" ht="12.75">
      <c r="A137" s="1" t="s">
        <v>12</v>
      </c>
      <c r="B137" s="1" t="s">
        <v>12</v>
      </c>
      <c r="C137" s="1" t="s">
        <v>31</v>
      </c>
      <c r="D137" s="2">
        <v>3354.3</v>
      </c>
      <c r="E137" s="2">
        <v>47.2</v>
      </c>
      <c r="F137" s="2">
        <v>10883.1</v>
      </c>
      <c r="G137" s="2">
        <v>622</v>
      </c>
      <c r="H137" s="2">
        <v>13.6</v>
      </c>
      <c r="I137" s="2">
        <v>29.3</v>
      </c>
      <c r="J137" s="2">
        <v>179.9</v>
      </c>
      <c r="K137" s="13">
        <f t="shared" si="18"/>
        <v>1278.324842362093</v>
      </c>
      <c r="L137" s="13">
        <f t="shared" si="19"/>
        <v>31.96611258719913</v>
      </c>
      <c r="O137" s="15">
        <f t="shared" si="14"/>
        <v>754.97708</v>
      </c>
      <c r="P137" s="15">
        <f t="shared" si="20"/>
        <v>8.951987910362165</v>
      </c>
    </row>
    <row r="138" spans="1:16" ht="12.75">
      <c r="A138" s="1" t="s">
        <v>12</v>
      </c>
      <c r="B138" s="1" t="s">
        <v>16</v>
      </c>
      <c r="C138" s="1" t="s">
        <v>31</v>
      </c>
      <c r="D138" s="2">
        <v>2941.3</v>
      </c>
      <c r="E138" s="2">
        <v>41.4</v>
      </c>
      <c r="F138" s="2">
        <v>10963.1</v>
      </c>
      <c r="G138" s="2">
        <v>568.8</v>
      </c>
      <c r="H138" s="2">
        <v>12.9</v>
      </c>
      <c r="I138" s="2">
        <v>29.3</v>
      </c>
      <c r="J138" s="2">
        <v>149.9</v>
      </c>
      <c r="K138" s="13">
        <f t="shared" si="18"/>
        <v>1287.7216123438968</v>
      </c>
      <c r="L138" s="13">
        <f t="shared" si="19"/>
        <v>30.192769339833454</v>
      </c>
      <c r="O138" s="15">
        <f t="shared" si="14"/>
        <v>674.0370800000002</v>
      </c>
      <c r="P138" s="15">
        <f t="shared" si="20"/>
        <v>8.454884199297458</v>
      </c>
    </row>
    <row r="139" spans="1:16" ht="12.75">
      <c r="A139" s="1" t="s">
        <v>12</v>
      </c>
      <c r="B139" s="1" t="s">
        <v>38</v>
      </c>
      <c r="C139" s="1" t="s">
        <v>31</v>
      </c>
      <c r="D139" s="2">
        <v>2521.4</v>
      </c>
      <c r="E139" s="2">
        <v>35.5</v>
      </c>
      <c r="F139" s="2">
        <v>11363.1</v>
      </c>
      <c r="G139" s="2">
        <v>514.7</v>
      </c>
      <c r="H139" s="2">
        <v>12.5</v>
      </c>
      <c r="I139" s="2">
        <v>29.3</v>
      </c>
      <c r="J139" s="2">
        <v>119.4</v>
      </c>
      <c r="K139" s="13">
        <f t="shared" si="18"/>
        <v>1334.705462252915</v>
      </c>
      <c r="L139" s="13">
        <f t="shared" si="19"/>
        <v>29.42796741821001</v>
      </c>
      <c r="O139" s="15">
        <f t="shared" si="14"/>
        <v>591.7480800000001</v>
      </c>
      <c r="P139" s="15">
        <f t="shared" si="20"/>
        <v>8.240413451473653</v>
      </c>
    </row>
    <row r="140" spans="1:16" ht="12.75">
      <c r="A140" s="1" t="s">
        <v>17</v>
      </c>
      <c r="B140" s="1" t="s">
        <v>15</v>
      </c>
      <c r="C140" s="1" t="s">
        <v>31</v>
      </c>
      <c r="D140" s="2">
        <v>3385.2</v>
      </c>
      <c r="E140" s="2">
        <v>47.7</v>
      </c>
      <c r="F140" s="2">
        <v>10750.8</v>
      </c>
      <c r="G140" s="2">
        <v>626</v>
      </c>
      <c r="H140" s="2">
        <v>13.5</v>
      </c>
      <c r="I140" s="2">
        <v>29.3</v>
      </c>
      <c r="J140" s="2">
        <v>182.1</v>
      </c>
      <c r="K140" s="13">
        <f t="shared" si="18"/>
        <v>1262.7849340046848</v>
      </c>
      <c r="L140" s="13">
        <f t="shared" si="19"/>
        <v>31.73623860278173</v>
      </c>
      <c r="O140" s="15">
        <f t="shared" si="14"/>
        <v>760.9126799999999</v>
      </c>
      <c r="P140" s="15">
        <f t="shared" si="20"/>
        <v>8.886550912593263</v>
      </c>
    </row>
    <row r="141" spans="1:16" ht="12.75">
      <c r="A141" s="1" t="s">
        <v>17</v>
      </c>
      <c r="B141" s="1" t="s">
        <v>12</v>
      </c>
      <c r="C141" s="1" t="s">
        <v>31</v>
      </c>
      <c r="D141" s="2">
        <v>3026.8</v>
      </c>
      <c r="E141" s="2">
        <v>42.6</v>
      </c>
      <c r="F141" s="2">
        <v>12270.8</v>
      </c>
      <c r="G141" s="2">
        <v>579.8</v>
      </c>
      <c r="H141" s="2">
        <v>14.6</v>
      </c>
      <c r="I141" s="2">
        <v>29.3</v>
      </c>
      <c r="J141" s="2">
        <v>156.1</v>
      </c>
      <c r="K141" s="13">
        <f t="shared" si="18"/>
        <v>1441.3235636589545</v>
      </c>
      <c r="L141" s="13">
        <f t="shared" si="19"/>
        <v>34.23571410116281</v>
      </c>
      <c r="O141" s="15">
        <f t="shared" si="14"/>
        <v>690.76468</v>
      </c>
      <c r="P141" s="15">
        <f t="shared" si="20"/>
        <v>9.587077805432042</v>
      </c>
    </row>
    <row r="142" spans="1:16" ht="12.75">
      <c r="A142" s="1" t="s">
        <v>17</v>
      </c>
      <c r="B142" s="1" t="s">
        <v>16</v>
      </c>
      <c r="C142" s="1" t="s">
        <v>31</v>
      </c>
      <c r="D142" s="2">
        <v>2668.5</v>
      </c>
      <c r="E142" s="2">
        <v>37.6</v>
      </c>
      <c r="F142" s="2">
        <v>12350.8</v>
      </c>
      <c r="G142" s="2">
        <v>533.6</v>
      </c>
      <c r="H142" s="2">
        <v>13.9</v>
      </c>
      <c r="I142" s="2">
        <v>29.3</v>
      </c>
      <c r="J142" s="2">
        <v>130.1</v>
      </c>
      <c r="K142" s="13">
        <f t="shared" si="18"/>
        <v>1450.7203336407583</v>
      </c>
      <c r="L142" s="13">
        <f t="shared" si="19"/>
        <v>32.66652406306594</v>
      </c>
      <c r="O142" s="15">
        <f t="shared" si="14"/>
        <v>620.61668</v>
      </c>
      <c r="P142" s="15">
        <f t="shared" si="20"/>
        <v>9.148204046103368</v>
      </c>
    </row>
    <row r="143" spans="1:16" ht="12.75">
      <c r="A143" s="1" t="s">
        <v>17</v>
      </c>
      <c r="B143" s="1" t="s">
        <v>38</v>
      </c>
      <c r="C143" s="1" t="s">
        <v>36</v>
      </c>
      <c r="D143" s="2">
        <v>2292.2</v>
      </c>
      <c r="E143" s="2">
        <v>32.3</v>
      </c>
      <c r="F143" s="2">
        <v>12750.8</v>
      </c>
      <c r="G143" s="2">
        <v>485.1</v>
      </c>
      <c r="H143" s="2">
        <v>13.6</v>
      </c>
      <c r="I143" s="2">
        <v>29.3</v>
      </c>
      <c r="J143" s="2">
        <v>102.8</v>
      </c>
      <c r="K143" s="13">
        <f t="shared" si="18"/>
        <v>1497.7041835497764</v>
      </c>
      <c r="L143" s="13">
        <f t="shared" si="19"/>
        <v>31.97831074089413</v>
      </c>
      <c r="O143" s="15">
        <f t="shared" si="14"/>
        <v>546.96128</v>
      </c>
      <c r="P143" s="15">
        <f t="shared" si="20"/>
        <v>8.95588264835314</v>
      </c>
    </row>
    <row r="144" spans="1:16" ht="12.75">
      <c r="A144" s="1" t="s">
        <v>13</v>
      </c>
      <c r="B144" s="1" t="s">
        <v>15</v>
      </c>
      <c r="C144" s="1" t="s">
        <v>31</v>
      </c>
      <c r="D144" s="2">
        <v>2875.9</v>
      </c>
      <c r="E144" s="2">
        <v>40.5</v>
      </c>
      <c r="F144" s="2">
        <v>13008.7</v>
      </c>
      <c r="G144" s="2">
        <v>560.4</v>
      </c>
      <c r="H144" s="2">
        <v>15.1</v>
      </c>
      <c r="I144" s="2">
        <v>29.3</v>
      </c>
      <c r="J144" s="2">
        <v>145.2</v>
      </c>
      <c r="K144" s="13">
        <f t="shared" si="18"/>
        <v>1527.9970207786164</v>
      </c>
      <c r="L144" s="13">
        <f t="shared" si="19"/>
        <v>35.47706108146312</v>
      </c>
      <c r="O144" s="15">
        <f t="shared" si="14"/>
        <v>661.35648</v>
      </c>
      <c r="P144" s="15">
        <f t="shared" si="20"/>
        <v>9.935315472825458</v>
      </c>
    </row>
    <row r="145" spans="1:16" ht="12.75">
      <c r="A145" s="1" t="s">
        <v>13</v>
      </c>
      <c r="B145" s="1" t="s">
        <v>12</v>
      </c>
      <c r="C145" s="1" t="s">
        <v>31</v>
      </c>
      <c r="D145" s="2">
        <v>2590.3</v>
      </c>
      <c r="E145" s="2">
        <v>36.5</v>
      </c>
      <c r="F145" s="2">
        <v>14528.7</v>
      </c>
      <c r="G145" s="2">
        <v>523.6</v>
      </c>
      <c r="H145" s="2">
        <v>16.2</v>
      </c>
      <c r="I145" s="2">
        <v>29.3</v>
      </c>
      <c r="J145" s="2">
        <v>124.4</v>
      </c>
      <c r="K145" s="13">
        <f t="shared" si="18"/>
        <v>1706.5356504328856</v>
      </c>
      <c r="L145" s="13">
        <f t="shared" si="19"/>
        <v>37.99901247902217</v>
      </c>
      <c r="O145" s="15">
        <f t="shared" si="14"/>
        <v>605.2380800000001</v>
      </c>
      <c r="P145" s="15">
        <f t="shared" si="20"/>
        <v>10.640167715179482</v>
      </c>
    </row>
    <row r="146" spans="1:16" ht="12.75">
      <c r="A146" s="1" t="s">
        <v>13</v>
      </c>
      <c r="B146" s="1" t="s">
        <v>16</v>
      </c>
      <c r="C146" s="1" t="s">
        <v>36</v>
      </c>
      <c r="D146" s="2">
        <v>2304.6</v>
      </c>
      <c r="E146" s="2">
        <v>32.5</v>
      </c>
      <c r="F146" s="2">
        <v>14608.7</v>
      </c>
      <c r="G146" s="2">
        <v>486.7</v>
      </c>
      <c r="H146" s="2">
        <v>15.6</v>
      </c>
      <c r="I146" s="2">
        <v>29.3</v>
      </c>
      <c r="J146" s="2">
        <v>103.7</v>
      </c>
      <c r="K146" s="13">
        <f t="shared" si="18"/>
        <v>1715.9324204146894</v>
      </c>
      <c r="L146" s="13">
        <f t="shared" si="19"/>
        <v>36.70051161190653</v>
      </c>
      <c r="O146" s="15">
        <f t="shared" si="14"/>
        <v>549.38948</v>
      </c>
      <c r="P146" s="15">
        <f t="shared" si="20"/>
        <v>10.278360809463745</v>
      </c>
    </row>
    <row r="147" spans="1:16" ht="12.75">
      <c r="A147" s="1" t="s">
        <v>13</v>
      </c>
      <c r="B147" s="1" t="s">
        <v>38</v>
      </c>
      <c r="C147" s="1" t="s">
        <v>36</v>
      </c>
      <c r="D147" s="2">
        <v>1986.6</v>
      </c>
      <c r="E147" s="2">
        <v>28</v>
      </c>
      <c r="F147" s="2">
        <v>15008.7</v>
      </c>
      <c r="G147" s="2">
        <v>445.8</v>
      </c>
      <c r="H147" s="2">
        <v>15.4</v>
      </c>
      <c r="I147" s="2">
        <v>29.3</v>
      </c>
      <c r="J147" s="2">
        <v>80.6</v>
      </c>
      <c r="K147" s="13">
        <f t="shared" si="18"/>
        <v>1762.9162703237075</v>
      </c>
      <c r="L147" s="13">
        <f t="shared" si="19"/>
        <v>36.125333408272695</v>
      </c>
      <c r="O147" s="15">
        <f t="shared" si="14"/>
        <v>487.06568</v>
      </c>
      <c r="P147" s="15">
        <f t="shared" si="20"/>
        <v>10.116200115096067</v>
      </c>
    </row>
    <row r="148" spans="4:6" ht="12.75">
      <c r="D148">
        <f>D127-D147</f>
        <v>7574.299999999999</v>
      </c>
      <c r="F148">
        <f>F147</f>
        <v>15008.7</v>
      </c>
    </row>
    <row r="149" spans="5:6" ht="12.75">
      <c r="E149">
        <f>F148/D148</f>
        <v>1.9815296463039491</v>
      </c>
      <c r="F149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E1">
      <selection activeCell="N1" sqref="N1"/>
    </sheetView>
  </sheetViews>
  <sheetFormatPr defaultColWidth="9.140625" defaultRowHeight="12.75"/>
  <cols>
    <col min="1" max="1" width="15.57421875" style="0" customWidth="1"/>
    <col min="2" max="3" width="16.140625" style="0" customWidth="1"/>
    <col min="4" max="4" width="22.7109375" style="0" customWidth="1"/>
    <col min="5" max="5" width="15.57421875" style="0" customWidth="1"/>
    <col min="6" max="6" width="20.28125" style="0" customWidth="1"/>
    <col min="7" max="7" width="20.140625" style="0" customWidth="1"/>
    <col min="8" max="8" width="21.140625" style="0" customWidth="1"/>
  </cols>
  <sheetData>
    <row r="1" spans="1:18" ht="12.75">
      <c r="A1" s="4" t="s">
        <v>22</v>
      </c>
      <c r="B1" s="5"/>
      <c r="C1" s="5"/>
      <c r="D1" s="5"/>
      <c r="E1" s="5"/>
      <c r="F1" s="6" t="s">
        <v>0</v>
      </c>
      <c r="G1" s="5"/>
      <c r="H1" s="5"/>
      <c r="I1" s="5"/>
      <c r="M1" s="9" t="s">
        <v>44</v>
      </c>
      <c r="N1" s="10">
        <f>12.96/100</f>
        <v>0.12960000000000002</v>
      </c>
      <c r="O1" s="10" t="s">
        <v>45</v>
      </c>
      <c r="P1" s="9" t="s">
        <v>46</v>
      </c>
      <c r="Q1" s="10">
        <f>3.8/100</f>
        <v>0.038</v>
      </c>
      <c r="R1" s="10" t="s">
        <v>45</v>
      </c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16" ht="12.75">
      <c r="A3" s="4" t="s">
        <v>1</v>
      </c>
      <c r="B3" s="4" t="s">
        <v>14</v>
      </c>
      <c r="C3" s="4" t="s">
        <v>26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4" t="s">
        <v>8</v>
      </c>
      <c r="J3" s="16" t="s">
        <v>40</v>
      </c>
      <c r="K3" s="16" t="s">
        <v>41</v>
      </c>
      <c r="L3" s="16" t="s">
        <v>42</v>
      </c>
      <c r="M3" s="16" t="s">
        <v>43</v>
      </c>
      <c r="O3" s="14" t="s">
        <v>47</v>
      </c>
      <c r="P3" s="14" t="s">
        <v>48</v>
      </c>
    </row>
    <row r="4" spans="1:16" ht="12.75">
      <c r="A4" s="4"/>
      <c r="B4" s="4"/>
      <c r="C4" s="4"/>
      <c r="D4" s="4"/>
      <c r="E4" s="4"/>
      <c r="F4" s="4"/>
      <c r="G4" s="4"/>
      <c r="H4" s="4" t="s">
        <v>9</v>
      </c>
      <c r="I4" s="4" t="s">
        <v>10</v>
      </c>
      <c r="J4" s="17"/>
      <c r="K4" s="17"/>
      <c r="L4" s="17"/>
      <c r="M4" s="17"/>
      <c r="O4" s="15"/>
      <c r="P4" s="15"/>
    </row>
    <row r="5" spans="1:16" ht="12.75">
      <c r="A5" s="4" t="s">
        <v>19</v>
      </c>
      <c r="B5" s="4" t="s">
        <v>15</v>
      </c>
      <c r="C5" s="4"/>
      <c r="D5" s="5">
        <f>2*('Individual Dwellings'!D69+'Individual Dwellings'!D98+'Individual Dwellings'!D127)</f>
        <v>47497</v>
      </c>
      <c r="E5" s="5">
        <f>2*('Individual Dwellings'!E69+'Individual Dwellings'!E98+'Individual Dwellings'!E127)</f>
        <v>669</v>
      </c>
      <c r="F5" s="5">
        <f>2*('Individual Dwellings'!F69+'Individual Dwellings'!F98+'Individual Dwellings'!F127)</f>
        <v>0</v>
      </c>
      <c r="G5" s="5">
        <f>2*('Individual Dwellings'!G69+'Individual Dwellings'!G98+'Individual Dwellings'!G127)</f>
        <v>7259.200000000001</v>
      </c>
      <c r="H5" s="5">
        <f>2*('Individual Dwellings'!I69+'Individual Dwellings'!I98+'Individual Dwellings'!I127)</f>
        <v>175.8</v>
      </c>
      <c r="I5" s="5">
        <f>2*('Individual Dwellings'!J69+'Individual Dwellings'!J98+'Individual Dwellings'!J127)</f>
        <v>3066.6</v>
      </c>
      <c r="J5" s="17"/>
      <c r="K5" s="17"/>
      <c r="L5" s="17"/>
      <c r="M5" s="17"/>
      <c r="O5" s="15">
        <f>(H5*$N$1+$Q$1*I5)*71</f>
        <v>9891.32808</v>
      </c>
      <c r="P5" s="15">
        <v>0</v>
      </c>
    </row>
    <row r="6" spans="1:16" ht="12.75">
      <c r="A6" s="4" t="s">
        <v>18</v>
      </c>
      <c r="B6" s="4" t="s">
        <v>15</v>
      </c>
      <c r="C6" s="4"/>
      <c r="D6" s="5">
        <f>2*('Individual Dwellings'!D70+'Individual Dwellings'!D99+'Individual Dwellings'!D128)</f>
        <v>41321.2</v>
      </c>
      <c r="E6" s="5">
        <f>2*('Individual Dwellings'!E70+'Individual Dwellings'!E99+'Individual Dwellings'!E128)</f>
        <v>582</v>
      </c>
      <c r="F6" s="5">
        <f>2*('Individual Dwellings'!F70+'Individual Dwellings'!F99+'Individual Dwellings'!F128)</f>
        <v>2400</v>
      </c>
      <c r="G6" s="5">
        <f>2*('Individual Dwellings'!G70+'Individual Dwellings'!G99+'Individual Dwellings'!G128)</f>
        <v>6463.4</v>
      </c>
      <c r="H6" s="5">
        <f>2*('Individual Dwellings'!I70+'Individual Dwellings'!I99+'Individual Dwellings'!I128)</f>
        <v>175.8</v>
      </c>
      <c r="I6" s="5">
        <f>2*('Individual Dwellings'!J70+'Individual Dwellings'!J99+'Individual Dwellings'!J128)</f>
        <v>2618.2</v>
      </c>
      <c r="J6" s="17">
        <f>(1-D6/$D$6)</f>
        <v>0</v>
      </c>
      <c r="K6" s="17">
        <f>1-D6/$D$5</f>
        <v>0.1300250542139504</v>
      </c>
      <c r="L6" s="17">
        <f>(F6*0.1*(1+0.1)^20)/(((1+0.1)^20)-1)</f>
        <v>281.90309945410985</v>
      </c>
      <c r="M6" s="17"/>
      <c r="O6" s="15">
        <f aca="true" t="shared" si="0" ref="O6:O25">(H6*$N$1+$Q$1*I6)*71</f>
        <v>8681.54488</v>
      </c>
      <c r="P6" s="15">
        <f>F6/(O$5-O6)</f>
        <v>1.983826523628366</v>
      </c>
    </row>
    <row r="7" spans="1:16" ht="12.75">
      <c r="A7" s="4" t="s">
        <v>18</v>
      </c>
      <c r="B7" s="4" t="s">
        <v>12</v>
      </c>
      <c r="C7" s="4"/>
      <c r="D7" s="5">
        <f>2*('Individual Dwellings'!D71+'Individual Dwellings'!D100+'Individual Dwellings'!D129)</f>
        <v>36169.6</v>
      </c>
      <c r="E7" s="5">
        <f>2*('Individual Dwellings'!E71+'Individual Dwellings'!E100+'Individual Dwellings'!E129)</f>
        <v>509.4</v>
      </c>
      <c r="F7" s="5">
        <f>2*('Individual Dwellings'!F71+'Individual Dwellings'!F100+'Individual Dwellings'!F129)</f>
        <v>11520</v>
      </c>
      <c r="G7" s="5">
        <f>2*('Individual Dwellings'!G71+'Individual Dwellings'!G100+'Individual Dwellings'!G129)</f>
        <v>5799.6</v>
      </c>
      <c r="H7" s="5">
        <f>2*('Individual Dwellings'!I71+'Individual Dwellings'!I100+'Individual Dwellings'!I129)</f>
        <v>175.8</v>
      </c>
      <c r="I7" s="5">
        <f>2*('Individual Dwellings'!J71+'Individual Dwellings'!J100+'Individual Dwellings'!J129)</f>
        <v>2244.2</v>
      </c>
      <c r="J7" s="17">
        <f>(1-D7/$D$6)</f>
        <v>0.12467208115930806</v>
      </c>
      <c r="K7" s="17">
        <f aca="true" t="shared" si="1" ref="K7:K25">1-D7/$D$5</f>
        <v>0.2384866412615534</v>
      </c>
      <c r="L7" s="17">
        <f>(F7*0.1*(1+0.1)^20)/(((1+0.1)^20)-1)</f>
        <v>1353.1348773797272</v>
      </c>
      <c r="M7" s="17">
        <f>L7-(G6-G7)</f>
        <v>689.3348773797279</v>
      </c>
      <c r="O7" s="15">
        <f t="shared" si="0"/>
        <v>7672.49288</v>
      </c>
      <c r="P7" s="15">
        <f aca="true" t="shared" si="2" ref="P7:P34">F7/(O$5-O7)</f>
        <v>5.191913306585366</v>
      </c>
    </row>
    <row r="8" spans="1:16" ht="12.75">
      <c r="A8" s="4" t="s">
        <v>18</v>
      </c>
      <c r="B8" s="4" t="s">
        <v>16</v>
      </c>
      <c r="C8" s="4"/>
      <c r="D8" s="5">
        <f>2*('Individual Dwellings'!D72+'Individual Dwellings'!D101+'Individual Dwellings'!D130)</f>
        <v>31017.6</v>
      </c>
      <c r="E8" s="5">
        <f>2*('Individual Dwellings'!E72+'Individual Dwellings'!E101+'Individual Dwellings'!E130)</f>
        <v>436.8</v>
      </c>
      <c r="F8" s="5">
        <f>2*('Individual Dwellings'!F72+'Individual Dwellings'!F101+'Individual Dwellings'!F130)</f>
        <v>12000</v>
      </c>
      <c r="G8" s="5">
        <f>2*('Individual Dwellings'!G72+'Individual Dwellings'!G101+'Individual Dwellings'!G130)</f>
        <v>5135.6</v>
      </c>
      <c r="H8" s="5">
        <f>2*('Individual Dwellings'!I72+'Individual Dwellings'!I101+'Individual Dwellings'!I130)</f>
        <v>175.8</v>
      </c>
      <c r="I8" s="5">
        <f>2*('Individual Dwellings'!J72+'Individual Dwellings'!J101+'Individual Dwellings'!J130)</f>
        <v>1870</v>
      </c>
      <c r="J8" s="17">
        <f>(1-D8/$D$6)</f>
        <v>0.24935384257959592</v>
      </c>
      <c r="K8" s="17">
        <f t="shared" si="1"/>
        <v>0.34695664989367747</v>
      </c>
      <c r="L8" s="17">
        <f aca="true" t="shared" si="3" ref="L8:L25">(F8*0.1*(1+0.1)^20)/(((1+0.1)^20)-1)</f>
        <v>1409.5154972705493</v>
      </c>
      <c r="M8" s="17">
        <f aca="true" t="shared" si="4" ref="M8:M25">L8-(G7-G8)</f>
        <v>745.5154972705493</v>
      </c>
      <c r="O8" s="15">
        <f t="shared" si="0"/>
        <v>6662.90128</v>
      </c>
      <c r="P8" s="15">
        <f t="shared" si="2"/>
        <v>3.716980666868458</v>
      </c>
    </row>
    <row r="9" spans="1:16" ht="12.75">
      <c r="A9" s="4" t="s">
        <v>18</v>
      </c>
      <c r="B9" s="4" t="s">
        <v>38</v>
      </c>
      <c r="C9" s="4"/>
      <c r="D9" s="5">
        <f>2*('Individual Dwellings'!D73+'Individual Dwellings'!D102+'Individual Dwellings'!D131)</f>
        <v>26359.199999999997</v>
      </c>
      <c r="E9" s="5">
        <f>2*('Individual Dwellings'!E73+'Individual Dwellings'!E102+'Individual Dwellings'!E131)</f>
        <v>371.2</v>
      </c>
      <c r="F9" s="5">
        <f>2*('Individual Dwellings'!F73+'Individual Dwellings'!F102+'Individual Dwellings'!F131)</f>
        <v>14400</v>
      </c>
      <c r="G9" s="5">
        <f>2*('Individual Dwellings'!G73+'Individual Dwellings'!G102+'Individual Dwellings'!G131)</f>
        <v>4535.2</v>
      </c>
      <c r="H9" s="5">
        <f>2*('Individual Dwellings'!I73+'Individual Dwellings'!I102+'Individual Dwellings'!I131)</f>
        <v>175.8</v>
      </c>
      <c r="I9" s="5">
        <f>2*('Individual Dwellings'!J73+'Individual Dwellings'!J102+'Individual Dwellings'!J131)</f>
        <v>1531.8</v>
      </c>
      <c r="J9" s="17">
        <f>(1-D9/$D$6)</f>
        <v>0.36209016195076626</v>
      </c>
      <c r="K9" s="17">
        <f t="shared" si="1"/>
        <v>0.44503442322673015</v>
      </c>
      <c r="L9" s="17">
        <f t="shared" si="3"/>
        <v>1691.418596724659</v>
      </c>
      <c r="M9" s="17">
        <f t="shared" si="4"/>
        <v>1091.0185967246584</v>
      </c>
      <c r="O9" s="15">
        <f t="shared" si="0"/>
        <v>5750.43768</v>
      </c>
      <c r="P9" s="15">
        <f t="shared" si="2"/>
        <v>3.477512952286784</v>
      </c>
    </row>
    <row r="10" spans="1:16" ht="12.75">
      <c r="A10" s="4" t="s">
        <v>11</v>
      </c>
      <c r="B10" s="4" t="s">
        <v>15</v>
      </c>
      <c r="C10" s="4"/>
      <c r="D10" s="5">
        <f>2*('Individual Dwellings'!D74+'Individual Dwellings'!D103+'Individual Dwellings'!D132)</f>
        <v>29606.4</v>
      </c>
      <c r="E10" s="5">
        <f>2*('Individual Dwellings'!E74+'Individual Dwellings'!E103+'Individual Dwellings'!E132)</f>
        <v>416.79999999999995</v>
      </c>
      <c r="F10" s="5">
        <f>2*('Individual Dwellings'!F74+'Individual Dwellings'!F103+'Individual Dwellings'!F132)</f>
        <v>23041.4</v>
      </c>
      <c r="G10" s="5">
        <f>2*('Individual Dwellings'!G74+'Individual Dwellings'!G103+'Individual Dwellings'!G132)</f>
        <v>4953.599999999999</v>
      </c>
      <c r="H10" s="5">
        <f>2*('Individual Dwellings'!I74+'Individual Dwellings'!I103+'Individual Dwellings'!I132)</f>
        <v>175.8</v>
      </c>
      <c r="I10" s="5">
        <f>2*('Individual Dwellings'!J74+'Individual Dwellings'!J103+'Individual Dwellings'!J132)</f>
        <v>1767.6</v>
      </c>
      <c r="J10" s="17">
        <f>(1-D10/$D$10)</f>
        <v>0</v>
      </c>
      <c r="K10" s="17">
        <f t="shared" si="1"/>
        <v>0.37666800008421586</v>
      </c>
      <c r="L10" s="17">
        <f t="shared" si="3"/>
        <v>2706.434198234136</v>
      </c>
      <c r="M10" s="17">
        <f t="shared" si="4"/>
        <v>3124.834198234136</v>
      </c>
      <c r="O10" s="15">
        <f t="shared" si="0"/>
        <v>6386.62608</v>
      </c>
      <c r="P10" s="15">
        <f t="shared" si="2"/>
        <v>6.574424872642526</v>
      </c>
    </row>
    <row r="11" spans="1:16" ht="12.75">
      <c r="A11" s="4" t="s">
        <v>11</v>
      </c>
      <c r="B11" s="4" t="s">
        <v>12</v>
      </c>
      <c r="C11" s="4"/>
      <c r="D11" s="5">
        <f>2*('Individual Dwellings'!D75+'Individual Dwellings'!D104+'Individual Dwellings'!D133)</f>
        <v>26128.4</v>
      </c>
      <c r="E11" s="5">
        <f>2*('Individual Dwellings'!E75+'Individual Dwellings'!E104+'Individual Dwellings'!E133)</f>
        <v>368.20000000000005</v>
      </c>
      <c r="F11" s="5">
        <f>2*('Individual Dwellings'!F75+'Individual Dwellings'!F104+'Individual Dwellings'!F133)</f>
        <v>32161.399999999998</v>
      </c>
      <c r="G11" s="5">
        <f>2*('Individual Dwellings'!G75+'Individual Dwellings'!G104+'Individual Dwellings'!G133)</f>
        <v>4505.6</v>
      </c>
      <c r="H11" s="5">
        <f>2*('Individual Dwellings'!I75+'Individual Dwellings'!I104+'Individual Dwellings'!I133)</f>
        <v>175.8</v>
      </c>
      <c r="I11" s="5">
        <f>2*('Individual Dwellings'!J75+'Individual Dwellings'!J104+'Individual Dwellings'!J133)</f>
        <v>1515.2</v>
      </c>
      <c r="J11" s="17">
        <f>(1-D11/$D$10)</f>
        <v>0.11747460008646782</v>
      </c>
      <c r="K11" s="17">
        <f t="shared" si="1"/>
        <v>0.44989367749542075</v>
      </c>
      <c r="L11" s="17">
        <f t="shared" si="3"/>
        <v>3777.665976159753</v>
      </c>
      <c r="M11" s="17">
        <f t="shared" si="4"/>
        <v>3329.665976159754</v>
      </c>
      <c r="O11" s="15">
        <f t="shared" si="0"/>
        <v>5705.650879999999</v>
      </c>
      <c r="P11" s="15">
        <f t="shared" si="2"/>
        <v>7.683678999422124</v>
      </c>
    </row>
    <row r="12" spans="1:16" ht="12.75">
      <c r="A12" s="4" t="s">
        <v>11</v>
      </c>
      <c r="B12" s="4" t="s">
        <v>16</v>
      </c>
      <c r="C12" s="4"/>
      <c r="D12" s="5">
        <f>2*('Individual Dwellings'!D76+'Individual Dwellings'!D105+'Individual Dwellings'!D134)</f>
        <v>22650.199999999997</v>
      </c>
      <c r="E12" s="5">
        <f>2*('Individual Dwellings'!E76+'Individual Dwellings'!E105+'Individual Dwellings'!E134)</f>
        <v>319</v>
      </c>
      <c r="F12" s="5">
        <f>2*('Individual Dwellings'!F76+'Individual Dwellings'!F105+'Individual Dwellings'!F134)</f>
        <v>32641.399999999998</v>
      </c>
      <c r="G12" s="5">
        <f>2*('Individual Dwellings'!G76+'Individual Dwellings'!G105+'Individual Dwellings'!G134)</f>
        <v>4057.6</v>
      </c>
      <c r="H12" s="5">
        <f>2*('Individual Dwellings'!I76+'Individual Dwellings'!I105+'Individual Dwellings'!I134)</f>
        <v>175.8</v>
      </c>
      <c r="I12" s="5">
        <f>2*('Individual Dwellings'!J76+'Individual Dwellings'!J105+'Individual Dwellings'!J134)</f>
        <v>1262.6</v>
      </c>
      <c r="J12" s="17">
        <f>(1-D12/$D$10)</f>
        <v>0.23495595546908787</v>
      </c>
      <c r="K12" s="17">
        <f t="shared" si="1"/>
        <v>0.5231235656988863</v>
      </c>
      <c r="L12" s="17">
        <f t="shared" si="3"/>
        <v>3834.0465960505753</v>
      </c>
      <c r="M12" s="17">
        <f t="shared" si="4"/>
        <v>3386.046596050575</v>
      </c>
      <c r="O12" s="15">
        <f t="shared" si="0"/>
        <v>5024.136079999999</v>
      </c>
      <c r="P12" s="15">
        <f t="shared" si="2"/>
        <v>6.706413061165452</v>
      </c>
    </row>
    <row r="13" spans="1:16" ht="12.75">
      <c r="A13" s="4" t="s">
        <v>11</v>
      </c>
      <c r="B13" s="4" t="s">
        <v>38</v>
      </c>
      <c r="C13" s="4"/>
      <c r="D13" s="5">
        <f>2*('Individual Dwellings'!D77+'Individual Dwellings'!D106+'Individual Dwellings'!D135)</f>
        <v>19330.4</v>
      </c>
      <c r="E13" s="5">
        <f>2*('Individual Dwellings'!E77+'Individual Dwellings'!E106+'Individual Dwellings'!E135)</f>
        <v>272.2</v>
      </c>
      <c r="F13" s="5">
        <f>2*('Individual Dwellings'!F77+'Individual Dwellings'!F106+'Individual Dwellings'!F135)</f>
        <v>35041.399999999994</v>
      </c>
      <c r="G13" s="5">
        <f>2*('Individual Dwellings'!G77+'Individual Dwellings'!G106+'Individual Dwellings'!G135)</f>
        <v>3629.6000000000004</v>
      </c>
      <c r="H13" s="5">
        <f>2*('Individual Dwellings'!I77+'Individual Dwellings'!I106+'Individual Dwellings'!I135)</f>
        <v>175.8</v>
      </c>
      <c r="I13" s="5">
        <f>2*('Individual Dwellings'!J77+'Individual Dwellings'!J106+'Individual Dwellings'!J135)</f>
        <v>1021.5999999999999</v>
      </c>
      <c r="J13" s="17">
        <f>(1-D13/$D$10)</f>
        <v>0.34708711629917854</v>
      </c>
      <c r="K13" s="17">
        <f t="shared" si="1"/>
        <v>0.5930185064319852</v>
      </c>
      <c r="L13" s="17">
        <f t="shared" si="3"/>
        <v>4115.949695504684</v>
      </c>
      <c r="M13" s="17">
        <f t="shared" si="4"/>
        <v>3687.9496955046848</v>
      </c>
      <c r="O13" s="15">
        <f t="shared" si="0"/>
        <v>4373.91808</v>
      </c>
      <c r="P13" s="15">
        <f t="shared" si="2"/>
        <v>6.351059645739578</v>
      </c>
    </row>
    <row r="14" spans="1:16" ht="12.75">
      <c r="A14" s="4" t="s">
        <v>12</v>
      </c>
      <c r="B14" s="4" t="s">
        <v>15</v>
      </c>
      <c r="C14" s="4"/>
      <c r="D14" s="5">
        <f>2*('Individual Dwellings'!D78+'Individual Dwellings'!D107+'Individual Dwellings'!D136)</f>
        <v>21457.199999999997</v>
      </c>
      <c r="E14" s="5">
        <f>2*('Individual Dwellings'!E78+'Individual Dwellings'!E107+'Individual Dwellings'!E136)</f>
        <v>302.4</v>
      </c>
      <c r="F14" s="5">
        <f>2*('Individual Dwellings'!F78+'Individual Dwellings'!F107+'Individual Dwellings'!F136)</f>
        <v>54048.600000000006</v>
      </c>
      <c r="G14" s="5">
        <f>2*('Individual Dwellings'!G78+'Individual Dwellings'!G107+'Individual Dwellings'!G136)</f>
        <v>3903.6</v>
      </c>
      <c r="H14" s="5">
        <f>2*('Individual Dwellings'!I78+'Individual Dwellings'!I107+'Individual Dwellings'!I136)</f>
        <v>175.8</v>
      </c>
      <c r="I14" s="5">
        <f>2*('Individual Dwellings'!J78+'Individual Dwellings'!J107+'Individual Dwellings'!J136)</f>
        <v>1176.2</v>
      </c>
      <c r="J14" s="17">
        <f>(1-D14/$D$14)</f>
        <v>0</v>
      </c>
      <c r="K14" s="17">
        <f t="shared" si="1"/>
        <v>0.5482409415331495</v>
      </c>
      <c r="L14" s="17">
        <f t="shared" si="3"/>
        <v>6348.528275481418</v>
      </c>
      <c r="M14" s="17">
        <f t="shared" si="4"/>
        <v>6622.528275481418</v>
      </c>
      <c r="O14" s="15">
        <f t="shared" si="0"/>
        <v>4791.02888</v>
      </c>
      <c r="P14" s="15">
        <f t="shared" si="2"/>
        <v>10.597143006825954</v>
      </c>
    </row>
    <row r="15" spans="1:16" ht="12.75">
      <c r="A15" s="4" t="s">
        <v>12</v>
      </c>
      <c r="B15" s="4" t="s">
        <v>12</v>
      </c>
      <c r="C15" s="4"/>
      <c r="D15" s="5">
        <f>2*('Individual Dwellings'!D79+'Individual Dwellings'!D108+'Individual Dwellings'!D137)</f>
        <v>19143.4</v>
      </c>
      <c r="E15" s="5">
        <f>2*('Individual Dwellings'!E79+'Individual Dwellings'!E108+'Individual Dwellings'!E137)</f>
        <v>269.4</v>
      </c>
      <c r="F15" s="5">
        <f>2*('Individual Dwellings'!F79+'Individual Dwellings'!F108+'Individual Dwellings'!F137)</f>
        <v>63168.600000000006</v>
      </c>
      <c r="G15" s="5">
        <f>2*('Individual Dwellings'!G79+'Individual Dwellings'!G108+'Individual Dwellings'!G137)</f>
        <v>3605.4</v>
      </c>
      <c r="H15" s="5">
        <f>2*('Individual Dwellings'!I79+'Individual Dwellings'!I108+'Individual Dwellings'!I137)</f>
        <v>175.8</v>
      </c>
      <c r="I15" s="5">
        <f>2*('Individual Dwellings'!J79+'Individual Dwellings'!J108+'Individual Dwellings'!J137)</f>
        <v>1008</v>
      </c>
      <c r="J15" s="17">
        <f>(1-D15/$D$14)</f>
        <v>0.10783326808716864</v>
      </c>
      <c r="K15" s="17">
        <f t="shared" si="1"/>
        <v>0.5969555971956123</v>
      </c>
      <c r="L15" s="17">
        <f t="shared" si="3"/>
        <v>7419.760053407035</v>
      </c>
      <c r="M15" s="17">
        <f t="shared" si="4"/>
        <v>7121.560053407035</v>
      </c>
      <c r="O15" s="15">
        <f t="shared" si="0"/>
        <v>4337.225280000001</v>
      </c>
      <c r="P15" s="15">
        <f t="shared" si="2"/>
        <v>11.373322078230172</v>
      </c>
    </row>
    <row r="16" spans="1:16" ht="12.75">
      <c r="A16" s="4" t="s">
        <v>12</v>
      </c>
      <c r="B16" s="4" t="s">
        <v>16</v>
      </c>
      <c r="C16" s="4"/>
      <c r="D16" s="5">
        <f>2*('Individual Dwellings'!D80+'Individual Dwellings'!D109+'Individual Dwellings'!D138)</f>
        <v>16829.2</v>
      </c>
      <c r="E16" s="5">
        <f>2*('Individual Dwellings'!E80+'Individual Dwellings'!E109+'Individual Dwellings'!E138)</f>
        <v>237</v>
      </c>
      <c r="F16" s="5">
        <f>2*('Individual Dwellings'!F80+'Individual Dwellings'!F109+'Individual Dwellings'!F138)</f>
        <v>63648.600000000006</v>
      </c>
      <c r="G16" s="5">
        <f>2*('Individual Dwellings'!G80+'Individual Dwellings'!G109+'Individual Dwellings'!G138)</f>
        <v>3307.4</v>
      </c>
      <c r="H16" s="5">
        <f>2*('Individual Dwellings'!I80+'Individual Dwellings'!I109+'Individual Dwellings'!I138)</f>
        <v>175.8</v>
      </c>
      <c r="I16" s="5">
        <f>2*('Individual Dwellings'!J80+'Individual Dwellings'!J109+'Individual Dwellings'!J138)</f>
        <v>840</v>
      </c>
      <c r="J16" s="17">
        <f>(1-D16/$D$14)</f>
        <v>0.21568517793561126</v>
      </c>
      <c r="K16" s="17">
        <f t="shared" si="1"/>
        <v>0.6456786744425964</v>
      </c>
      <c r="L16" s="17">
        <f t="shared" si="3"/>
        <v>7476.140673297857</v>
      </c>
      <c r="M16" s="17">
        <f t="shared" si="4"/>
        <v>7178.140673297857</v>
      </c>
      <c r="O16" s="15">
        <f t="shared" si="0"/>
        <v>3883.9612800000004</v>
      </c>
      <c r="P16" s="15">
        <f t="shared" si="2"/>
        <v>10.595091346844347</v>
      </c>
    </row>
    <row r="17" spans="1:16" ht="12.75">
      <c r="A17" s="4" t="s">
        <v>12</v>
      </c>
      <c r="B17" s="4" t="s">
        <v>38</v>
      </c>
      <c r="C17" s="4"/>
      <c r="D17" s="5">
        <f>2*('Individual Dwellings'!D81+'Individual Dwellings'!D110+'Individual Dwellings'!D139)</f>
        <v>14440.8</v>
      </c>
      <c r="E17" s="5">
        <f>2*('Individual Dwellings'!E81+'Individual Dwellings'!E110+'Individual Dwellings'!E139)</f>
        <v>203.4</v>
      </c>
      <c r="F17" s="5">
        <f>2*('Individual Dwellings'!F81+'Individual Dwellings'!F110+'Individual Dwellings'!F139)</f>
        <v>66048.6</v>
      </c>
      <c r="G17" s="5">
        <f>2*('Individual Dwellings'!G81+'Individual Dwellings'!G110+'Individual Dwellings'!G139)</f>
        <v>2999.6000000000004</v>
      </c>
      <c r="H17" s="5">
        <f>2*('Individual Dwellings'!I81+'Individual Dwellings'!I110+'Individual Dwellings'!I139)</f>
        <v>175.8</v>
      </c>
      <c r="I17" s="5">
        <f>2*('Individual Dwellings'!J81+'Individual Dwellings'!J110+'Individual Dwellings'!J139)</f>
        <v>666.6</v>
      </c>
      <c r="J17" s="17">
        <f>(1-D17/$D$14)</f>
        <v>0.3269951345003075</v>
      </c>
      <c r="K17" s="17">
        <f t="shared" si="1"/>
        <v>0.6959639556182495</v>
      </c>
      <c r="L17" s="17">
        <f t="shared" si="3"/>
        <v>7758.0437727519675</v>
      </c>
      <c r="M17" s="17">
        <f t="shared" si="4"/>
        <v>7450.243772751968</v>
      </c>
      <c r="O17" s="15">
        <f t="shared" si="0"/>
        <v>3416.12808</v>
      </c>
      <c r="P17" s="15">
        <f t="shared" si="2"/>
        <v>10.200240919199409</v>
      </c>
    </row>
    <row r="18" spans="1:16" ht="12.75">
      <c r="A18" s="4" t="s">
        <v>17</v>
      </c>
      <c r="B18" s="4" t="s">
        <v>15</v>
      </c>
      <c r="C18" s="4"/>
      <c r="D18" s="5">
        <f>2*('Individual Dwellings'!D82+'Individual Dwellings'!D111+'Individual Dwellings'!D140)</f>
        <v>19738.199999999997</v>
      </c>
      <c r="E18" s="5">
        <f>2*('Individual Dwellings'!E82+'Individual Dwellings'!E111+'Individual Dwellings'!E140)</f>
        <v>278</v>
      </c>
      <c r="F18" s="5">
        <f>2*('Individual Dwellings'!F82+'Individual Dwellings'!F111+'Individual Dwellings'!F140)</f>
        <v>62232.799999999996</v>
      </c>
      <c r="G18" s="5">
        <f>2*('Individual Dwellings'!G82+'Individual Dwellings'!G111+'Individual Dwellings'!G140)</f>
        <v>3682.2</v>
      </c>
      <c r="H18" s="5">
        <f>2*('Individual Dwellings'!I82+'Individual Dwellings'!I111+'Individual Dwellings'!I140)</f>
        <v>175.8</v>
      </c>
      <c r="I18" s="5">
        <f>2*('Individual Dwellings'!J82+'Individual Dwellings'!J111+'Individual Dwellings'!J140)</f>
        <v>1051.2</v>
      </c>
      <c r="J18" s="17">
        <f>(1-D18/$D$18)</f>
        <v>0</v>
      </c>
      <c r="K18" s="17">
        <f t="shared" si="1"/>
        <v>0.5844327010126956</v>
      </c>
      <c r="L18" s="17">
        <f t="shared" si="3"/>
        <v>7309.841336544886</v>
      </c>
      <c r="M18" s="17">
        <f t="shared" si="4"/>
        <v>7992.441336544885</v>
      </c>
      <c r="O18" s="15">
        <f>(H18*$N$1+$Q$1*I18)*71</f>
        <v>4453.77888</v>
      </c>
      <c r="P18" s="15">
        <f>F18/(O$5-O18)</f>
        <v>11.445009086078706</v>
      </c>
    </row>
    <row r="19" spans="1:16" ht="12.75">
      <c r="A19" s="4" t="s">
        <v>17</v>
      </c>
      <c r="B19" s="4" t="s">
        <v>12</v>
      </c>
      <c r="C19" s="4"/>
      <c r="D19" s="5">
        <f>2*('Individual Dwellings'!D83+'Individual Dwellings'!D112+'Individual Dwellings'!D141)</f>
        <v>17669.800000000003</v>
      </c>
      <c r="E19" s="5">
        <f>2*('Individual Dwellings'!E83+'Individual Dwellings'!E112+'Individual Dwellings'!E141)</f>
        <v>248.8</v>
      </c>
      <c r="F19" s="5">
        <f>2*('Individual Dwellings'!F83+'Individual Dwellings'!F112+'Individual Dwellings'!F141)</f>
        <v>71352.79999999999</v>
      </c>
      <c r="G19" s="5">
        <f>2*('Individual Dwellings'!G83+'Individual Dwellings'!G112+'Individual Dwellings'!G141)</f>
        <v>3415.6</v>
      </c>
      <c r="H19" s="5">
        <f>2*('Individual Dwellings'!I83+'Individual Dwellings'!I112+'Individual Dwellings'!I141)</f>
        <v>175.8</v>
      </c>
      <c r="I19" s="5">
        <f>2*('Individual Dwellings'!J83+'Individual Dwellings'!J112+'Individual Dwellings'!J141)</f>
        <v>901</v>
      </c>
      <c r="J19" s="17">
        <f>(1-D19/$D$18)</f>
        <v>0.10479172366274503</v>
      </c>
      <c r="K19" s="17">
        <f t="shared" si="1"/>
        <v>0.6279807145714466</v>
      </c>
      <c r="L19" s="17">
        <f t="shared" si="3"/>
        <v>8381.073114470502</v>
      </c>
      <c r="M19" s="17">
        <f t="shared" si="4"/>
        <v>8114.473114470502</v>
      </c>
      <c r="O19" s="15">
        <f t="shared" si="0"/>
        <v>4048.5392800000004</v>
      </c>
      <c r="P19" s="15">
        <f t="shared" si="2"/>
        <v>12.212113503058678</v>
      </c>
    </row>
    <row r="20" spans="1:16" ht="12.75">
      <c r="A20" s="4" t="s">
        <v>17</v>
      </c>
      <c r="B20" s="4" t="s">
        <v>16</v>
      </c>
      <c r="C20" s="4"/>
      <c r="D20" s="5">
        <f>2*('Individual Dwellings'!D84+'Individual Dwellings'!D113+'Individual Dwellings'!D142)</f>
        <v>15601.599999999999</v>
      </c>
      <c r="E20" s="5">
        <f>2*('Individual Dwellings'!E84+'Individual Dwellings'!E113+'Individual Dwellings'!E142)</f>
        <v>219.60000000000002</v>
      </c>
      <c r="F20" s="5">
        <f>2*('Individual Dwellings'!F84+'Individual Dwellings'!F113+'Individual Dwellings'!F142)</f>
        <v>71832.79999999999</v>
      </c>
      <c r="G20" s="5">
        <f>2*('Individual Dwellings'!G84+'Individual Dwellings'!G113+'Individual Dwellings'!G142)</f>
        <v>3149</v>
      </c>
      <c r="H20" s="5">
        <f>2*('Individual Dwellings'!I84+'Individual Dwellings'!I113+'Individual Dwellings'!I142)</f>
        <v>175.8</v>
      </c>
      <c r="I20" s="5">
        <f>2*('Individual Dwellings'!J84+'Individual Dwellings'!J113+'Individual Dwellings'!J142)</f>
        <v>750.8</v>
      </c>
      <c r="J20" s="17">
        <f>(1-D20/$D$18)</f>
        <v>0.20957331468928264</v>
      </c>
      <c r="K20" s="17">
        <f t="shared" si="1"/>
        <v>0.6715245173379372</v>
      </c>
      <c r="L20" s="17">
        <f t="shared" si="3"/>
        <v>8437.453734361323</v>
      </c>
      <c r="M20" s="17">
        <f t="shared" si="4"/>
        <v>8170.8537343613225</v>
      </c>
      <c r="O20" s="15">
        <f t="shared" si="0"/>
        <v>3643.29968</v>
      </c>
      <c r="P20" s="15">
        <f t="shared" si="2"/>
        <v>11.496874758123699</v>
      </c>
    </row>
    <row r="21" spans="1:16" ht="12.75">
      <c r="A21" s="4" t="s">
        <v>17</v>
      </c>
      <c r="B21" s="4" t="s">
        <v>38</v>
      </c>
      <c r="C21" s="4"/>
      <c r="D21" s="5">
        <f>2*('Individual Dwellings'!D85+'Individual Dwellings'!D114+'Individual Dwellings'!D143)</f>
        <v>13409.4</v>
      </c>
      <c r="E21" s="5">
        <f>2*('Individual Dwellings'!E85+'Individual Dwellings'!E114+'Individual Dwellings'!E143)</f>
        <v>189</v>
      </c>
      <c r="F21" s="5">
        <f>2*('Individual Dwellings'!F85+'Individual Dwellings'!F114+'Individual Dwellings'!F143)</f>
        <v>74232.79999999999</v>
      </c>
      <c r="G21" s="5">
        <f>2*('Individual Dwellings'!G85+'Individual Dwellings'!G114+'Individual Dwellings'!G143)</f>
        <v>2866.4</v>
      </c>
      <c r="H21" s="5">
        <f>2*('Individual Dwellings'!I85+'Individual Dwellings'!I114+'Individual Dwellings'!I143)</f>
        <v>175.8</v>
      </c>
      <c r="I21" s="5">
        <f>2*('Individual Dwellings'!J85+'Individual Dwellings'!J114+'Individual Dwellings'!J143)</f>
        <v>591.6</v>
      </c>
      <c r="J21" s="17">
        <f>(1-D21/$D$18)</f>
        <v>0.32063714016475653</v>
      </c>
      <c r="K21" s="17">
        <f t="shared" si="1"/>
        <v>0.7176790113059772</v>
      </c>
      <c r="L21" s="17">
        <f t="shared" si="3"/>
        <v>8719.356833815435</v>
      </c>
      <c r="M21" s="17">
        <f t="shared" si="4"/>
        <v>8436.756833815434</v>
      </c>
      <c r="O21" s="15">
        <f t="shared" si="0"/>
        <v>3213.7780800000005</v>
      </c>
      <c r="P21" s="15">
        <f t="shared" si="2"/>
        <v>11.116771869922351</v>
      </c>
    </row>
    <row r="22" spans="1:16" ht="12.75">
      <c r="A22" s="4" t="s">
        <v>13</v>
      </c>
      <c r="B22" s="4" t="s">
        <v>15</v>
      </c>
      <c r="C22" s="4"/>
      <c r="D22" s="5">
        <f>2*('Individual Dwellings'!D86+'Individual Dwellings'!D115+'Individual Dwellings'!D144)</f>
        <v>16746</v>
      </c>
      <c r="E22" s="5">
        <f>2*('Individual Dwellings'!E86+'Individual Dwellings'!E115+'Individual Dwellings'!E144)</f>
        <v>235.8</v>
      </c>
      <c r="F22" s="5">
        <f>2*('Individual Dwellings'!F86+'Individual Dwellings'!F115+'Individual Dwellings'!F144)</f>
        <v>76348.20000000001</v>
      </c>
      <c r="G22" s="5">
        <f>2*('Individual Dwellings'!G86+'Individual Dwellings'!G115+'Individual Dwellings'!G144)</f>
        <v>3296.6000000000004</v>
      </c>
      <c r="H22" s="5">
        <f>2*('Individual Dwellings'!I85+'Individual Dwellings'!I114+'Individual Dwellings'!I143)</f>
        <v>175.8</v>
      </c>
      <c r="I22" s="5">
        <f>2*('Individual Dwellings'!J86+'Individual Dwellings'!J115+'Individual Dwellings'!J144)</f>
        <v>834.1999999999999</v>
      </c>
      <c r="J22" s="17">
        <f>(1-D22/$D$22)</f>
        <v>0</v>
      </c>
      <c r="K22" s="17">
        <f t="shared" si="1"/>
        <v>0.6474303640229909</v>
      </c>
      <c r="L22" s="17">
        <f t="shared" si="3"/>
        <v>8967.83092405928</v>
      </c>
      <c r="M22" s="17">
        <f t="shared" si="4"/>
        <v>9398.030924059281</v>
      </c>
      <c r="O22" s="15">
        <f t="shared" si="0"/>
        <v>3868.31288</v>
      </c>
      <c r="P22" s="15">
        <f t="shared" si="2"/>
        <v>12.67607626160399</v>
      </c>
    </row>
    <row r="23" spans="1:16" ht="12.75">
      <c r="A23" s="4" t="s">
        <v>13</v>
      </c>
      <c r="B23" s="4" t="s">
        <v>12</v>
      </c>
      <c r="C23" s="4"/>
      <c r="D23" s="5">
        <f>2*('Individual Dwellings'!D87+'Individual Dwellings'!D116+'Individual Dwellings'!D145)</f>
        <v>15105.2</v>
      </c>
      <c r="E23" s="5">
        <f>2*('Individual Dwellings'!E87+'Individual Dwellings'!E116+'Individual Dwellings'!E145)</f>
        <v>212.8</v>
      </c>
      <c r="F23" s="5">
        <f>2*('Individual Dwellings'!F87+'Individual Dwellings'!F116+'Individual Dwellings'!F145)</f>
        <v>85468.20000000001</v>
      </c>
      <c r="G23" s="5">
        <f>2*('Individual Dwellings'!G87+'Individual Dwellings'!G116+'Individual Dwellings'!G145)</f>
        <v>3085.2</v>
      </c>
      <c r="H23" s="5">
        <f>2*('Individual Dwellings'!I86+'Individual Dwellings'!I115+'Individual Dwellings'!I144)</f>
        <v>175.8</v>
      </c>
      <c r="I23" s="5">
        <f>2*('Individual Dwellings'!J87+'Individual Dwellings'!J116+'Individual Dwellings'!J145)</f>
        <v>714.8</v>
      </c>
      <c r="J23" s="17">
        <f>(1-D23/$D$22)</f>
        <v>0.09798160754807117</v>
      </c>
      <c r="K23" s="17">
        <f t="shared" si="1"/>
        <v>0.6819757037286565</v>
      </c>
      <c r="L23" s="17">
        <f t="shared" si="3"/>
        <v>10039.062701984898</v>
      </c>
      <c r="M23" s="17">
        <f t="shared" si="4"/>
        <v>9827.662701984897</v>
      </c>
      <c r="O23" s="15">
        <f t="shared" si="0"/>
        <v>3546.17168</v>
      </c>
      <c r="P23" s="15">
        <f t="shared" si="2"/>
        <v>13.469833462261073</v>
      </c>
    </row>
    <row r="24" spans="1:16" ht="12.75">
      <c r="A24" s="4" t="s">
        <v>13</v>
      </c>
      <c r="B24" s="4" t="s">
        <v>16</v>
      </c>
      <c r="C24" s="4"/>
      <c r="D24" s="5">
        <f>2*('Individual Dwellings'!D88+'Individual Dwellings'!D117+'Individual Dwellings'!D146)</f>
        <v>13463.8</v>
      </c>
      <c r="E24" s="5">
        <f>2*('Individual Dwellings'!E88+'Individual Dwellings'!E117+'Individual Dwellings'!E146)</f>
        <v>189.8</v>
      </c>
      <c r="F24" s="5">
        <f>2*('Individual Dwellings'!F88+'Individual Dwellings'!F117+'Individual Dwellings'!F146)</f>
        <v>85948.20000000001</v>
      </c>
      <c r="G24" s="5">
        <f>2*('Individual Dwellings'!G88+'Individual Dwellings'!G117+'Individual Dwellings'!G146)</f>
        <v>2873.4</v>
      </c>
      <c r="H24" s="5">
        <f>2*('Individual Dwellings'!I87+'Individual Dwellings'!I116+'Individual Dwellings'!I145)</f>
        <v>175.8</v>
      </c>
      <c r="I24" s="5">
        <f>2*('Individual Dwellings'!J88+'Individual Dwellings'!J117+'Individual Dwellings'!J146)</f>
        <v>595.8</v>
      </c>
      <c r="J24" s="17">
        <f>(1-D24/$D$22)</f>
        <v>0.1959990445479518</v>
      </c>
      <c r="K24" s="17">
        <f t="shared" si="1"/>
        <v>0.7165336758111038</v>
      </c>
      <c r="L24" s="17">
        <f t="shared" si="3"/>
        <v>10095.44332187572</v>
      </c>
      <c r="M24" s="17">
        <f t="shared" si="4"/>
        <v>9883.643321875721</v>
      </c>
      <c r="O24" s="15">
        <f t="shared" si="0"/>
        <v>3225.1096800000005</v>
      </c>
      <c r="P24" s="15">
        <f t="shared" si="2"/>
        <v>12.8930969318377</v>
      </c>
    </row>
    <row r="25" spans="1:16" ht="12.75">
      <c r="A25" s="4" t="s">
        <v>13</v>
      </c>
      <c r="B25" s="4" t="s">
        <v>38</v>
      </c>
      <c r="C25" s="4"/>
      <c r="D25" s="5">
        <f>2*('Individual Dwellings'!D89+'Individual Dwellings'!D118+'Individual Dwellings'!D147)</f>
        <v>11614</v>
      </c>
      <c r="E25" s="5">
        <f>2*('Individual Dwellings'!E89+'Individual Dwellings'!E118+'Individual Dwellings'!E147)</f>
        <v>163.6</v>
      </c>
      <c r="F25" s="5">
        <f>2*('Individual Dwellings'!F89+'Individual Dwellings'!F118+'Individual Dwellings'!F147)</f>
        <v>88348.20000000001</v>
      </c>
      <c r="G25" s="5">
        <f>2*('Individual Dwellings'!G89+'Individual Dwellings'!G118+'Individual Dwellings'!G147)</f>
        <v>2635.4</v>
      </c>
      <c r="H25" s="5">
        <f>2*('Individual Dwellings'!I88+'Individual Dwellings'!I117+'Individual Dwellings'!I146)</f>
        <v>175.8</v>
      </c>
      <c r="I25" s="5">
        <f>2*('Individual Dwellings'!J89+'Individual Dwellings'!J118+'Individual Dwellings'!J147)</f>
        <v>461.4</v>
      </c>
      <c r="J25" s="17">
        <f>(1-D25/$D$22)</f>
        <v>0.30646124447629286</v>
      </c>
      <c r="K25" s="17">
        <f t="shared" si="1"/>
        <v>0.7554792934290586</v>
      </c>
      <c r="L25" s="17">
        <f t="shared" si="3"/>
        <v>10377.34642132983</v>
      </c>
      <c r="M25" s="17">
        <f t="shared" si="4"/>
        <v>10139.34642132983</v>
      </c>
      <c r="O25" s="15">
        <f t="shared" si="0"/>
        <v>2862.4984799999997</v>
      </c>
      <c r="P25" s="15">
        <f t="shared" si="2"/>
        <v>12.56940415798386</v>
      </c>
    </row>
    <row r="26" spans="4:9" ht="12" customHeight="1">
      <c r="D26">
        <f>D5-D25</f>
        <v>35883</v>
      </c>
      <c r="F26">
        <f>F25</f>
        <v>88348.20000000001</v>
      </c>
      <c r="G26">
        <f>1-G25/G5</f>
        <v>0.6369572404672692</v>
      </c>
      <c r="I26">
        <f>1-I25/I5</f>
        <v>0.8495402073958129</v>
      </c>
    </row>
    <row r="27" spans="5:6" ht="12" customHeight="1">
      <c r="E27">
        <f>F26/D26</f>
        <v>2.462118551960539</v>
      </c>
      <c r="F27" t="s">
        <v>39</v>
      </c>
    </row>
    <row r="28" ht="12" customHeight="1"/>
    <row r="30" spans="1:9" ht="12.75">
      <c r="A30" s="4" t="s">
        <v>37</v>
      </c>
      <c r="B30" s="5"/>
      <c r="C30" s="5"/>
      <c r="D30" s="5"/>
      <c r="E30" s="5"/>
      <c r="F30" s="6" t="s">
        <v>0</v>
      </c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16" ht="12.75">
      <c r="A32" s="4" t="s">
        <v>1</v>
      </c>
      <c r="B32" s="4" t="s">
        <v>14</v>
      </c>
      <c r="C32" s="4" t="s">
        <v>26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7</v>
      </c>
      <c r="I32" s="4" t="s">
        <v>8</v>
      </c>
      <c r="J32" s="16" t="s">
        <v>40</v>
      </c>
      <c r="K32" s="16" t="s">
        <v>41</v>
      </c>
      <c r="L32" s="16" t="s">
        <v>42</v>
      </c>
      <c r="M32" s="16" t="s">
        <v>43</v>
      </c>
      <c r="O32" s="11" t="s">
        <v>47</v>
      </c>
      <c r="P32" s="11" t="s">
        <v>48</v>
      </c>
    </row>
    <row r="33" spans="1:16" ht="12.75">
      <c r="A33" s="4"/>
      <c r="B33" s="4"/>
      <c r="C33" s="4"/>
      <c r="D33" s="4"/>
      <c r="E33" s="4"/>
      <c r="F33" s="4"/>
      <c r="G33" s="4"/>
      <c r="H33" s="4" t="s">
        <v>9</v>
      </c>
      <c r="I33" s="4" t="s">
        <v>10</v>
      </c>
      <c r="J33" s="17"/>
      <c r="K33" s="17"/>
      <c r="L33" s="17"/>
      <c r="M33" s="17"/>
      <c r="O33" s="15"/>
      <c r="P33" s="15"/>
    </row>
    <row r="34" spans="1:16" ht="12.75">
      <c r="A34" s="4" t="s">
        <v>19</v>
      </c>
      <c r="B34" s="4" t="s">
        <v>15</v>
      </c>
      <c r="C34" s="4"/>
      <c r="D34" s="5">
        <f>2*('Individual Dwellings'!D69+2*'Individual Dwellings'!D98+'Individual Dwellings'!D127)</f>
        <v>60124.8</v>
      </c>
      <c r="E34" s="5">
        <f>2*('Individual Dwellings'!E69+2*'Individual Dwellings'!E98+'Individual Dwellings'!E127)</f>
        <v>846.8000000000001</v>
      </c>
      <c r="F34" s="5">
        <f>2*('Individual Dwellings'!F69+2*'Individual Dwellings'!F98+'Individual Dwellings'!F127)</f>
        <v>0</v>
      </c>
      <c r="G34" s="5">
        <f>2*('Individual Dwellings'!G69+2*'Individual Dwellings'!G98+'Individual Dwellings'!G127)</f>
        <v>9266</v>
      </c>
      <c r="H34" s="5">
        <f>2*('Individual Dwellings'!I69+2*'Individual Dwellings'!I98+'Individual Dwellings'!I127)</f>
        <v>234.4</v>
      </c>
      <c r="I34" s="5">
        <f>2*('Individual Dwellings'!J69+2*'Individual Dwellings'!J98+'Individual Dwellings'!J127)</f>
        <v>3856.2</v>
      </c>
      <c r="J34" s="17">
        <f>(1-D34/$D$34)</f>
        <v>0</v>
      </c>
      <c r="K34" s="17"/>
      <c r="L34" s="17">
        <f>(F34*0.1*(1+0.1)^20)/(((1+0.1)^20)-1)</f>
        <v>0</v>
      </c>
      <c r="M34" s="17"/>
      <c r="O34" s="15">
        <f>(H34*$N$1+$Q$1*I34)*71</f>
        <v>12560.88264</v>
      </c>
      <c r="P34" s="15">
        <f t="shared" si="2"/>
        <v>0</v>
      </c>
    </row>
    <row r="35" spans="1:16" ht="12.75">
      <c r="A35" s="4" t="s">
        <v>18</v>
      </c>
      <c r="B35" s="4" t="s">
        <v>15</v>
      </c>
      <c r="C35" s="4"/>
      <c r="D35" s="5">
        <f>2*('Individual Dwellings'!D70+2*'Individual Dwellings'!D99+'Individual Dwellings'!D128)</f>
        <v>51911.6</v>
      </c>
      <c r="E35" s="5">
        <f>2*('Individual Dwellings'!E70+2*'Individual Dwellings'!E99+'Individual Dwellings'!E128)</f>
        <v>731.2</v>
      </c>
      <c r="F35" s="5">
        <f>2*('Individual Dwellings'!F70+2*'Individual Dwellings'!F99+'Individual Dwellings'!F128)</f>
        <v>3200</v>
      </c>
      <c r="G35" s="5">
        <f>2*('Individual Dwellings'!G70+2*'Individual Dwellings'!G99+'Individual Dwellings'!G128)</f>
        <v>8207.6</v>
      </c>
      <c r="H35" s="5">
        <f>2*('Individual Dwellings'!I70+2*'Individual Dwellings'!I99+'Individual Dwellings'!I128)</f>
        <v>234.4</v>
      </c>
      <c r="I35" s="5">
        <f>2*('Individual Dwellings'!J70+2*'Individual Dwellings'!J99+'Individual Dwellings'!J128)</f>
        <v>3259.8</v>
      </c>
      <c r="J35" s="17">
        <f>(1-D35/$D$34)</f>
        <v>0.13660253339720052</v>
      </c>
      <c r="K35" s="17">
        <f>1-D35/$D$34</f>
        <v>0.13660253339720052</v>
      </c>
      <c r="L35" s="17">
        <f>(F35*0.1*(1+0.1)^20)/(((1+0.1)^20)-1)</f>
        <v>375.8707992721464</v>
      </c>
      <c r="M35" s="17">
        <f>L35-(G34-G35)</f>
        <v>-682.5292007278532</v>
      </c>
      <c r="O35" s="15">
        <f aca="true" t="shared" si="5" ref="O35:O54">(H35*$N$1+$Q$1*I35)*71</f>
        <v>10951.79544</v>
      </c>
      <c r="P35" s="15">
        <f>F35/(O$34-O35)</f>
        <v>1.9887051491056544</v>
      </c>
    </row>
    <row r="36" spans="1:16" ht="12.75">
      <c r="A36" s="4" t="s">
        <v>18</v>
      </c>
      <c r="B36" s="4" t="s">
        <v>12</v>
      </c>
      <c r="C36" s="4"/>
      <c r="D36" s="5">
        <f>2*('Individual Dwellings'!D71+2*'Individual Dwellings'!D100+'Individual Dwellings'!D129)</f>
        <v>45497.6</v>
      </c>
      <c r="E36" s="5">
        <f>2*('Individual Dwellings'!E71+2*'Individual Dwellings'!E100+'Individual Dwellings'!E129)</f>
        <v>640.8</v>
      </c>
      <c r="F36" s="5">
        <f>2*('Individual Dwellings'!F71+2*'Individual Dwellings'!F100+'Individual Dwellings'!F129)</f>
        <v>15360</v>
      </c>
      <c r="G36" s="5">
        <f>2*('Individual Dwellings'!G71+2*'Individual Dwellings'!G100+'Individual Dwellings'!G129)</f>
        <v>7381.2</v>
      </c>
      <c r="H36" s="5">
        <f>2*('Individual Dwellings'!I71+2*'Individual Dwellings'!I100+'Individual Dwellings'!I129)</f>
        <v>234.4</v>
      </c>
      <c r="I36" s="5">
        <f>2*('Individual Dwellings'!J71+2*'Individual Dwellings'!J100+'Individual Dwellings'!J129)</f>
        <v>2794.2</v>
      </c>
      <c r="J36" s="17">
        <f>(1-D36/$D$34)</f>
        <v>0.24328064292937368</v>
      </c>
      <c r="K36" s="17">
        <f aca="true" t="shared" si="6" ref="K36:K54">1-D36/$D$34</f>
        <v>0.24328064292937368</v>
      </c>
      <c r="L36" s="17">
        <f aca="true" t="shared" si="7" ref="L36:L54">(F36*0.1*(1+0.1)^20)/(((1+0.1)^20)-1)</f>
        <v>1804.179836506303</v>
      </c>
      <c r="M36" s="17">
        <f aca="true" t="shared" si="8" ref="M36:M54">L36-(G35-G36)</f>
        <v>977.7798365063024</v>
      </c>
      <c r="O36" s="15">
        <f t="shared" si="5"/>
        <v>9695.60664</v>
      </c>
      <c r="P36" s="15">
        <f aca="true" t="shared" si="9" ref="P36:P63">F36/(O$34-O36)</f>
        <v>5.360740117182429</v>
      </c>
    </row>
    <row r="37" spans="1:16" ht="12.75">
      <c r="A37" s="4" t="s">
        <v>18</v>
      </c>
      <c r="B37" s="4" t="s">
        <v>16</v>
      </c>
      <c r="C37" s="4"/>
      <c r="D37" s="5">
        <f>2*('Individual Dwellings'!D72+2*'Individual Dwellings'!D101+'Individual Dwellings'!D130)</f>
        <v>39083</v>
      </c>
      <c r="E37" s="5">
        <f>2*('Individual Dwellings'!E72+2*'Individual Dwellings'!E101+'Individual Dwellings'!E130)</f>
        <v>550.4000000000001</v>
      </c>
      <c r="F37" s="5">
        <f>2*('Individual Dwellings'!F72+2*'Individual Dwellings'!F101+'Individual Dwellings'!F130)</f>
        <v>16000</v>
      </c>
      <c r="G37" s="5">
        <f>2*('Individual Dwellings'!G72+2*'Individual Dwellings'!G101+'Individual Dwellings'!G130)</f>
        <v>6554.400000000001</v>
      </c>
      <c r="H37" s="5">
        <f>2*('Individual Dwellings'!I72+2*'Individual Dwellings'!I101+'Individual Dwellings'!I130)</f>
        <v>234.4</v>
      </c>
      <c r="I37" s="5">
        <f>2*('Individual Dwellings'!J72+2*'Individual Dwellings'!J101+'Individual Dwellings'!J130)</f>
        <v>2328.2</v>
      </c>
      <c r="J37" s="17">
        <f>(1-D37/$D$34)</f>
        <v>0.34996873170472087</v>
      </c>
      <c r="K37" s="17">
        <f t="shared" si="6"/>
        <v>0.34996873170472087</v>
      </c>
      <c r="L37" s="17">
        <f t="shared" si="7"/>
        <v>1879.353996360732</v>
      </c>
      <c r="M37" s="17">
        <f t="shared" si="8"/>
        <v>1052.5539963607328</v>
      </c>
      <c r="O37" s="15">
        <f t="shared" si="5"/>
        <v>8438.33864</v>
      </c>
      <c r="P37" s="15">
        <f t="shared" si="9"/>
        <v>3.8810986614090717</v>
      </c>
    </row>
    <row r="38" spans="1:16" ht="12.75">
      <c r="A38" s="4" t="s">
        <v>18</v>
      </c>
      <c r="B38" s="4" t="s">
        <v>38</v>
      </c>
      <c r="C38" s="4"/>
      <c r="D38" s="5">
        <f>2*('Individual Dwellings'!D73+2*'Individual Dwellings'!D102+'Individual Dwellings'!D131)</f>
        <v>33235.6</v>
      </c>
      <c r="E38" s="5">
        <f>2*('Individual Dwellings'!E73+2*'Individual Dwellings'!E102+'Individual Dwellings'!E131)</f>
        <v>468</v>
      </c>
      <c r="F38" s="5">
        <f>2*('Individual Dwellings'!F73+2*'Individual Dwellings'!F102+'Individual Dwellings'!F131)</f>
        <v>19200</v>
      </c>
      <c r="G38" s="5">
        <f>2*('Individual Dwellings'!G73+2*'Individual Dwellings'!G102+'Individual Dwellings'!G131)</f>
        <v>5800.8</v>
      </c>
      <c r="H38" s="5">
        <f>2*('Individual Dwellings'!I73+2*'Individual Dwellings'!I102+'Individual Dwellings'!I131)</f>
        <v>234.4</v>
      </c>
      <c r="I38" s="5">
        <f>2*('Individual Dwellings'!J73+2*'Individual Dwellings'!J102+'Individual Dwellings'!J131)</f>
        <v>1903.8000000000002</v>
      </c>
      <c r="J38" s="17">
        <f>(1-D38/D35)</f>
        <v>0.3597654474144507</v>
      </c>
      <c r="K38" s="17">
        <f t="shared" si="6"/>
        <v>0.44722310926606</v>
      </c>
      <c r="L38" s="17">
        <f t="shared" si="7"/>
        <v>2255.224795632879</v>
      </c>
      <c r="M38" s="17">
        <f t="shared" si="8"/>
        <v>1501.6247956328784</v>
      </c>
      <c r="O38" s="15">
        <f t="shared" si="5"/>
        <v>7293.3074400000005</v>
      </c>
      <c r="P38" s="15">
        <f t="shared" si="9"/>
        <v>3.644940844888176</v>
      </c>
    </row>
    <row r="39" spans="1:16" ht="12.75">
      <c r="A39" s="4" t="s">
        <v>11</v>
      </c>
      <c r="B39" s="4" t="s">
        <v>15</v>
      </c>
      <c r="C39" s="4"/>
      <c r="D39" s="5">
        <f>2*('Individual Dwellings'!D74+2*'Individual Dwellings'!D103+'Individual Dwellings'!D132)</f>
        <v>37904.8</v>
      </c>
      <c r="E39" s="5">
        <f>2*('Individual Dwellings'!E74+2*'Individual Dwellings'!E103+'Individual Dwellings'!E132)</f>
        <v>533.6</v>
      </c>
      <c r="F39" s="5">
        <f>2*('Individual Dwellings'!F74+2*'Individual Dwellings'!F103+'Individual Dwellings'!F132)</f>
        <v>30485.2</v>
      </c>
      <c r="G39" s="5">
        <f>2*('Individual Dwellings'!G74+2*'Individual Dwellings'!G103+'Individual Dwellings'!G132)</f>
        <v>6402.4</v>
      </c>
      <c r="H39" s="5">
        <f>2*('Individual Dwellings'!I74+2*'Individual Dwellings'!I103+'Individual Dwellings'!I132)</f>
        <v>234.4</v>
      </c>
      <c r="I39" s="5">
        <f>2*('Individual Dwellings'!J74+2*'Individual Dwellings'!J103+'Individual Dwellings'!J132)</f>
        <v>2242.8</v>
      </c>
      <c r="J39" s="17">
        <f>(1-D39/$D$39)</f>
        <v>0</v>
      </c>
      <c r="K39" s="17">
        <f t="shared" si="6"/>
        <v>0.3695646388844537</v>
      </c>
      <c r="L39" s="17">
        <f t="shared" si="7"/>
        <v>3580.7801531160126</v>
      </c>
      <c r="M39" s="17">
        <f t="shared" si="8"/>
        <v>4182.380153116012</v>
      </c>
      <c r="O39" s="15">
        <f t="shared" si="5"/>
        <v>8207.92944</v>
      </c>
      <c r="P39" s="15">
        <f t="shared" si="9"/>
        <v>7.003337412403147</v>
      </c>
    </row>
    <row r="40" spans="1:16" ht="12.75">
      <c r="A40" s="4" t="s">
        <v>11</v>
      </c>
      <c r="B40" s="4" t="s">
        <v>12</v>
      </c>
      <c r="C40" s="4"/>
      <c r="D40" s="5">
        <f>2*('Individual Dwellings'!D75+2*'Individual Dwellings'!D104+'Individual Dwellings'!D133)</f>
        <v>33491.8</v>
      </c>
      <c r="E40" s="5">
        <f>2*('Individual Dwellings'!E75+2*'Individual Dwellings'!E104+'Individual Dwellings'!E133)</f>
        <v>472</v>
      </c>
      <c r="F40" s="5">
        <f>2*('Individual Dwellings'!F75+2*'Individual Dwellings'!F104+'Individual Dwellings'!F133)</f>
        <v>42645.2</v>
      </c>
      <c r="G40" s="5">
        <f>2*('Individual Dwellings'!G75+2*'Individual Dwellings'!G104+'Individual Dwellings'!G133)</f>
        <v>5834</v>
      </c>
      <c r="H40" s="5">
        <f>2*('Individual Dwellings'!I75+2*'Individual Dwellings'!I104+'Individual Dwellings'!I133)</f>
        <v>234.4</v>
      </c>
      <c r="I40" s="5">
        <f>2*('Individual Dwellings'!J75+2*'Individual Dwellings'!J104+'Individual Dwellings'!J133)</f>
        <v>1922.6000000000001</v>
      </c>
      <c r="J40" s="17">
        <f>(1-D40/$D$39)</f>
        <v>0.1164232498258796</v>
      </c>
      <c r="K40" s="17">
        <f t="shared" si="6"/>
        <v>0.4429619724306775</v>
      </c>
      <c r="L40" s="17">
        <f t="shared" si="7"/>
        <v>5009.089190350168</v>
      </c>
      <c r="M40" s="17">
        <f t="shared" si="8"/>
        <v>4440.689190350168</v>
      </c>
      <c r="O40" s="15">
        <f t="shared" si="5"/>
        <v>7344.029840000001</v>
      </c>
      <c r="P40" s="15">
        <f t="shared" si="9"/>
        <v>8.174507051454473</v>
      </c>
    </row>
    <row r="41" spans="1:16" ht="12.75">
      <c r="A41" s="4" t="s">
        <v>11</v>
      </c>
      <c r="B41" s="4" t="s">
        <v>16</v>
      </c>
      <c r="C41" s="4"/>
      <c r="D41" s="5">
        <f>2*('Individual Dwellings'!D76+2*'Individual Dwellings'!D105+'Individual Dwellings'!D134)</f>
        <v>29078.6</v>
      </c>
      <c r="E41" s="5">
        <f>2*('Individual Dwellings'!E76+2*'Individual Dwellings'!E105+'Individual Dwellings'!E134)</f>
        <v>409.6</v>
      </c>
      <c r="F41" s="5">
        <f>2*('Individual Dwellings'!F76+2*'Individual Dwellings'!F105+'Individual Dwellings'!F134)</f>
        <v>43285.2</v>
      </c>
      <c r="G41" s="5">
        <f>2*('Individual Dwellings'!G76+2*'Individual Dwellings'!G105+'Individual Dwellings'!G134)</f>
        <v>5265.6</v>
      </c>
      <c r="H41" s="5">
        <f>2*('Individual Dwellings'!I76+2*'Individual Dwellings'!I105+'Individual Dwellings'!I134)</f>
        <v>234.4</v>
      </c>
      <c r="I41" s="5">
        <f>2*('Individual Dwellings'!J76+2*'Individual Dwellings'!J105+'Individual Dwellings'!J134)</f>
        <v>1601.9999999999998</v>
      </c>
      <c r="J41" s="17">
        <f>(1-D41/$D$39)</f>
        <v>0.23285177602836593</v>
      </c>
      <c r="K41" s="17">
        <f t="shared" si="6"/>
        <v>0.5163626323912929</v>
      </c>
      <c r="L41" s="17">
        <f t="shared" si="7"/>
        <v>5084.263350204597</v>
      </c>
      <c r="M41" s="17">
        <f t="shared" si="8"/>
        <v>4515.863350204598</v>
      </c>
      <c r="O41" s="15">
        <f t="shared" si="5"/>
        <v>6479.051039999999</v>
      </c>
      <c r="P41" s="15">
        <f t="shared" si="9"/>
        <v>7.117132279690216</v>
      </c>
    </row>
    <row r="42" spans="1:16" ht="12.75">
      <c r="A42" s="4" t="s">
        <v>11</v>
      </c>
      <c r="B42" s="4" t="s">
        <v>38</v>
      </c>
      <c r="C42" s="4"/>
      <c r="D42" s="5">
        <f>2*('Individual Dwellings'!D77+2*'Individual Dwellings'!D106+'Individual Dwellings'!D135)</f>
        <v>24831.6</v>
      </c>
      <c r="E42" s="5">
        <f>2*('Individual Dwellings'!E77+2*'Individual Dwellings'!E106+'Individual Dwellings'!E135)</f>
        <v>349.6</v>
      </c>
      <c r="F42" s="5">
        <f>2*('Individual Dwellings'!F77+2*'Individual Dwellings'!F106+'Individual Dwellings'!F135)</f>
        <v>46485.2</v>
      </c>
      <c r="G42" s="5">
        <f>2*('Individual Dwellings'!G77+2*'Individual Dwellings'!G106+'Individual Dwellings'!G135)</f>
        <v>4718</v>
      </c>
      <c r="H42" s="5">
        <f>2*('Individual Dwellings'!I77+2*'Individual Dwellings'!I106+'Individual Dwellings'!I135)</f>
        <v>234.4</v>
      </c>
      <c r="I42" s="5">
        <f>2*('Individual Dwellings'!J77+2*'Individual Dwellings'!J106+'Individual Dwellings'!J135)</f>
        <v>1293.8</v>
      </c>
      <c r="J42" s="17">
        <f>(1-D42/$D$39)</f>
        <v>0.34489563327072037</v>
      </c>
      <c r="K42" s="17">
        <f t="shared" si="6"/>
        <v>0.5869990419926554</v>
      </c>
      <c r="L42" s="17">
        <f t="shared" si="7"/>
        <v>5460.134149476744</v>
      </c>
      <c r="M42" s="17">
        <f t="shared" si="8"/>
        <v>4912.534149476744</v>
      </c>
      <c r="O42" s="15">
        <f t="shared" si="5"/>
        <v>5647.527440000001</v>
      </c>
      <c r="P42" s="15">
        <f t="shared" si="9"/>
        <v>6.723971017719443</v>
      </c>
    </row>
    <row r="43" spans="1:16" ht="12.75">
      <c r="A43" s="4" t="s">
        <v>12</v>
      </c>
      <c r="B43" s="4" t="s">
        <v>15</v>
      </c>
      <c r="C43" s="4"/>
      <c r="D43" s="5">
        <f>2*('Individual Dwellings'!D78+2*'Individual Dwellings'!D107+'Individual Dwellings'!D136)</f>
        <v>27845.6</v>
      </c>
      <c r="E43" s="5">
        <f>2*('Individual Dwellings'!E78+2*'Individual Dwellings'!E107+'Individual Dwellings'!E136)</f>
        <v>392.4</v>
      </c>
      <c r="F43" s="5">
        <f>2*('Individual Dwellings'!F78+2*'Individual Dwellings'!F107+'Individual Dwellings'!F136)</f>
        <v>71354.8</v>
      </c>
      <c r="G43" s="5">
        <f>2*('Individual Dwellings'!G78+2*'Individual Dwellings'!G107+'Individual Dwellings'!G136)</f>
        <v>5106.4</v>
      </c>
      <c r="H43" s="5">
        <f>2*('Individual Dwellings'!I78+2*'Individual Dwellings'!I107+'Individual Dwellings'!I136)</f>
        <v>234.4</v>
      </c>
      <c r="I43" s="5">
        <f>2*('Individual Dwellings'!J78+2*'Individual Dwellings'!J107+'Individual Dwellings'!J136)</f>
        <v>1512.8</v>
      </c>
      <c r="J43" s="17">
        <f>(1-D43/$D$43)</f>
        <v>0</v>
      </c>
      <c r="K43" s="17">
        <f t="shared" si="6"/>
        <v>0.5368699771142691</v>
      </c>
      <c r="L43" s="17">
        <f t="shared" si="7"/>
        <v>8381.308033720048</v>
      </c>
      <c r="M43" s="17">
        <f t="shared" si="8"/>
        <v>8769.708033720048</v>
      </c>
      <c r="O43" s="15">
        <f t="shared" si="5"/>
        <v>6238.389440000001</v>
      </c>
      <c r="P43" s="15">
        <f t="shared" si="9"/>
        <v>11.28586425367765</v>
      </c>
    </row>
    <row r="44" spans="1:16" ht="12.75">
      <c r="A44" s="4" t="s">
        <v>12</v>
      </c>
      <c r="B44" s="4" t="s">
        <v>12</v>
      </c>
      <c r="C44" s="4"/>
      <c r="D44" s="5">
        <f>2*('Individual Dwellings'!D79+2*'Individual Dwellings'!D108+'Individual Dwellings'!D137)</f>
        <v>24869.6</v>
      </c>
      <c r="E44" s="5">
        <f>2*('Individual Dwellings'!E79+2*'Individual Dwellings'!E108+'Individual Dwellings'!E137)</f>
        <v>350</v>
      </c>
      <c r="F44" s="5">
        <f>2*('Individual Dwellings'!F79+2*'Individual Dwellings'!F108+'Individual Dwellings'!F137)</f>
        <v>83514.8</v>
      </c>
      <c r="G44" s="5">
        <f>2*('Individual Dwellings'!G79+2*'Individual Dwellings'!G108+'Individual Dwellings'!G137)</f>
        <v>4722.8</v>
      </c>
      <c r="H44" s="5">
        <f>2*('Individual Dwellings'!I79+2*'Individual Dwellings'!I108+'Individual Dwellings'!I137)</f>
        <v>234.4</v>
      </c>
      <c r="I44" s="5">
        <f>2*('Individual Dwellings'!J79+2*'Individual Dwellings'!J108+'Individual Dwellings'!J137)</f>
        <v>1296.3999999999999</v>
      </c>
      <c r="J44" s="17">
        <f>(1-D44/$D$43)</f>
        <v>0.10687505386847473</v>
      </c>
      <c r="K44" s="17">
        <f t="shared" si="6"/>
        <v>0.5863670232582895</v>
      </c>
      <c r="L44" s="17">
        <f t="shared" si="7"/>
        <v>9809.617070954206</v>
      </c>
      <c r="M44" s="17">
        <f t="shared" si="8"/>
        <v>9426.017070954207</v>
      </c>
      <c r="O44" s="15">
        <f t="shared" si="5"/>
        <v>5654.542239999999</v>
      </c>
      <c r="P44" s="15">
        <f t="shared" si="9"/>
        <v>12.092482438311322</v>
      </c>
    </row>
    <row r="45" spans="1:16" ht="12.75">
      <c r="A45" s="4" t="s">
        <v>12</v>
      </c>
      <c r="B45" s="4" t="s">
        <v>16</v>
      </c>
      <c r="C45" s="4"/>
      <c r="D45" s="5">
        <f>2*('Individual Dwellings'!D80+2*'Individual Dwellings'!D109+'Individual Dwellings'!D138)</f>
        <v>21893.2</v>
      </c>
      <c r="E45" s="5">
        <f>2*('Individual Dwellings'!E80+2*'Individual Dwellings'!E109+'Individual Dwellings'!E138)</f>
        <v>308.40000000000003</v>
      </c>
      <c r="F45" s="5">
        <f>2*('Individual Dwellings'!F80+2*'Individual Dwellings'!F109+'Individual Dwellings'!F138)</f>
        <v>84154.8</v>
      </c>
      <c r="G45" s="5">
        <f>2*('Individual Dwellings'!G80+2*'Individual Dwellings'!G109+'Individual Dwellings'!G138)</f>
        <v>4339.6</v>
      </c>
      <c r="H45" s="5">
        <f>2*('Individual Dwellings'!I80+2*'Individual Dwellings'!I109+'Individual Dwellings'!I138)</f>
        <v>234.4</v>
      </c>
      <c r="I45" s="5">
        <f>2*('Individual Dwellings'!J80+2*'Individual Dwellings'!J109+'Individual Dwellings'!J138)</f>
        <v>1080.4</v>
      </c>
      <c r="J45" s="17">
        <f>(1-D45/$D$43)</f>
        <v>0.2137644726635446</v>
      </c>
      <c r="K45" s="17">
        <f t="shared" si="6"/>
        <v>0.6358707222310926</v>
      </c>
      <c r="L45" s="17">
        <f t="shared" si="7"/>
        <v>9884.791230808636</v>
      </c>
      <c r="M45" s="17">
        <f t="shared" si="8"/>
        <v>9501.591230808637</v>
      </c>
      <c r="O45" s="15">
        <f t="shared" si="5"/>
        <v>5071.774240000001</v>
      </c>
      <c r="P45" s="15">
        <f t="shared" si="9"/>
        <v>11.236958460903038</v>
      </c>
    </row>
    <row r="46" spans="1:16" ht="12.75">
      <c r="A46" s="4" t="s">
        <v>12</v>
      </c>
      <c r="B46" s="4" t="s">
        <v>38</v>
      </c>
      <c r="C46" s="4"/>
      <c r="D46" s="5">
        <f>2*('Individual Dwellings'!D81+2*'Individual Dwellings'!D110+'Individual Dwellings'!D139)</f>
        <v>18796</v>
      </c>
      <c r="E46" s="5">
        <f>2*('Individual Dwellings'!E81+2*'Individual Dwellings'!E110+'Individual Dwellings'!E139)</f>
        <v>264.8</v>
      </c>
      <c r="F46" s="5">
        <f>2*('Individual Dwellings'!F81+2*'Individual Dwellings'!F110+'Individual Dwellings'!F139)</f>
        <v>87354.8</v>
      </c>
      <c r="G46" s="5">
        <f>2*('Individual Dwellings'!G81+2*'Individual Dwellings'!G110+'Individual Dwellings'!G139)</f>
        <v>3940.4</v>
      </c>
      <c r="H46" s="5">
        <f>2*('Individual Dwellings'!I81+2*'Individual Dwellings'!I110+'Individual Dwellings'!I139)</f>
        <v>234.4</v>
      </c>
      <c r="I46" s="5">
        <f>2*('Individual Dwellings'!J81+2*'Individual Dwellings'!J110+'Individual Dwellings'!J139)</f>
        <v>855.5999999999999</v>
      </c>
      <c r="J46" s="17">
        <f>(1-D46/$D$43)</f>
        <v>0.32499209929037254</v>
      </c>
      <c r="K46" s="17">
        <f t="shared" si="6"/>
        <v>0.687383575496301</v>
      </c>
      <c r="L46" s="17">
        <f t="shared" si="7"/>
        <v>10260.662030080783</v>
      </c>
      <c r="M46" s="17">
        <f t="shared" si="8"/>
        <v>9861.462030080782</v>
      </c>
      <c r="O46" s="15">
        <f t="shared" si="5"/>
        <v>4465.2638400000005</v>
      </c>
      <c r="P46" s="15">
        <f t="shared" si="9"/>
        <v>10.790379606312491</v>
      </c>
    </row>
    <row r="47" spans="1:16" ht="12.75">
      <c r="A47" s="4" t="s">
        <v>17</v>
      </c>
      <c r="B47" s="4" t="s">
        <v>15</v>
      </c>
      <c r="C47" s="4"/>
      <c r="D47" s="5">
        <f>2*('Individual Dwellings'!D82+2*'Individual Dwellings'!D111+'Individual Dwellings'!D140)</f>
        <v>25744.6</v>
      </c>
      <c r="E47" s="5">
        <f>2*('Individual Dwellings'!E82+2*'Individual Dwellings'!E111+'Individual Dwellings'!E140)</f>
        <v>362.6</v>
      </c>
      <c r="F47" s="5">
        <f>2*('Individual Dwellings'!F82+2*'Individual Dwellings'!F111+'Individual Dwellings'!F140)</f>
        <v>82030.4</v>
      </c>
      <c r="G47" s="5">
        <f>2*('Individual Dwellings'!G82+2*'Individual Dwellings'!G111+'Individual Dwellings'!G140)</f>
        <v>4835.799999999999</v>
      </c>
      <c r="H47" s="5">
        <f>2*('Individual Dwellings'!I82+2*'Individual Dwellings'!I111+'Individual Dwellings'!I140)</f>
        <v>234.4</v>
      </c>
      <c r="I47" s="5">
        <f>2*('Individual Dwellings'!J82+2*'Individual Dwellings'!J111+'Individual Dwellings'!J140)</f>
        <v>1360</v>
      </c>
      <c r="J47" s="17">
        <f>(1-D47/$D$47)</f>
        <v>0</v>
      </c>
      <c r="K47" s="17">
        <f t="shared" si="6"/>
        <v>0.5718139602959178</v>
      </c>
      <c r="L47" s="17">
        <f t="shared" si="7"/>
        <v>9635.260003941838</v>
      </c>
      <c r="M47" s="17">
        <f t="shared" si="8"/>
        <v>10530.660003941837</v>
      </c>
      <c r="O47" s="15">
        <f t="shared" si="5"/>
        <v>5826.135040000001</v>
      </c>
      <c r="P47" s="15">
        <f t="shared" si="9"/>
        <v>12.180174354269788</v>
      </c>
    </row>
    <row r="48" spans="1:16" ht="12.75">
      <c r="A48" s="4" t="s">
        <v>17</v>
      </c>
      <c r="B48" s="4" t="s">
        <v>12</v>
      </c>
      <c r="C48" s="4"/>
      <c r="D48" s="5">
        <f>2*('Individual Dwellings'!D83+2*'Individual Dwellings'!D112+'Individual Dwellings'!D141)</f>
        <v>23068.6</v>
      </c>
      <c r="E48" s="5">
        <f>2*('Individual Dwellings'!E83+2*'Individual Dwellings'!E112+'Individual Dwellings'!E141)</f>
        <v>324.8</v>
      </c>
      <c r="F48" s="5">
        <f>2*('Individual Dwellings'!F83+2*'Individual Dwellings'!F112+'Individual Dwellings'!F141)</f>
        <v>94190.4</v>
      </c>
      <c r="G48" s="5">
        <f>2*('Individual Dwellings'!G83+2*'Individual Dwellings'!G112+'Individual Dwellings'!G141)</f>
        <v>4490.799999999999</v>
      </c>
      <c r="H48" s="5">
        <f>2*('Individual Dwellings'!I83+2*'Individual Dwellings'!I112+'Individual Dwellings'!I141)</f>
        <v>234.4</v>
      </c>
      <c r="I48" s="5">
        <f>2*('Individual Dwellings'!J83+2*'Individual Dwellings'!J112+'Individual Dwellings'!J141)</f>
        <v>1165.6000000000001</v>
      </c>
      <c r="J48" s="17">
        <f>(1-D48/$D$47)</f>
        <v>0.10394412808899733</v>
      </c>
      <c r="K48" s="17">
        <f t="shared" si="6"/>
        <v>0.6163213848528395</v>
      </c>
      <c r="L48" s="17">
        <f t="shared" si="7"/>
        <v>11063.569041175993</v>
      </c>
      <c r="M48" s="17">
        <f t="shared" si="8"/>
        <v>10718.569041175993</v>
      </c>
      <c r="O48" s="15">
        <f t="shared" si="5"/>
        <v>5301.643840000001</v>
      </c>
      <c r="P48" s="15">
        <f t="shared" si="9"/>
        <v>12.97524473227138</v>
      </c>
    </row>
    <row r="49" spans="1:16" ht="12.75">
      <c r="A49" s="4" t="s">
        <v>17</v>
      </c>
      <c r="B49" s="4" t="s">
        <v>16</v>
      </c>
      <c r="C49" s="4"/>
      <c r="D49" s="5">
        <f>2*('Individual Dwellings'!D84+2*'Individual Dwellings'!D113+'Individual Dwellings'!D142)</f>
        <v>20392.8</v>
      </c>
      <c r="E49" s="5">
        <f>2*('Individual Dwellings'!E84+2*'Individual Dwellings'!E113+'Individual Dwellings'!E142)</f>
        <v>287</v>
      </c>
      <c r="F49" s="5">
        <f>2*('Individual Dwellings'!F84+2*'Individual Dwellings'!F113+'Individual Dwellings'!F142)</f>
        <v>94830.4</v>
      </c>
      <c r="G49" s="5">
        <f>2*('Individual Dwellings'!G84+2*'Individual Dwellings'!G113+'Individual Dwellings'!G142)</f>
        <v>4146</v>
      </c>
      <c r="H49" s="5">
        <f>2*('Individual Dwellings'!I84+2*'Individual Dwellings'!I113+'Individual Dwellings'!I142)</f>
        <v>234.4</v>
      </c>
      <c r="I49" s="5">
        <f>2*('Individual Dwellings'!J84+2*'Individual Dwellings'!J113+'Individual Dwellings'!J142)</f>
        <v>971.4000000000001</v>
      </c>
      <c r="J49" s="17">
        <f>(1-D49/$D$47)</f>
        <v>0.20788048755855593</v>
      </c>
      <c r="K49" s="17">
        <f t="shared" si="6"/>
        <v>0.6608254829953697</v>
      </c>
      <c r="L49" s="17">
        <f t="shared" si="7"/>
        <v>11138.743201030422</v>
      </c>
      <c r="M49" s="17">
        <f t="shared" si="8"/>
        <v>10793.943201030423</v>
      </c>
      <c r="O49" s="15">
        <f t="shared" si="5"/>
        <v>4777.69224</v>
      </c>
      <c r="P49" s="15">
        <f t="shared" si="9"/>
        <v>12.184001049235542</v>
      </c>
    </row>
    <row r="50" spans="1:16" ht="12.75">
      <c r="A50" s="4" t="s">
        <v>17</v>
      </c>
      <c r="B50" s="4" t="s">
        <v>38</v>
      </c>
      <c r="C50" s="4"/>
      <c r="D50" s="5">
        <f>2*('Individual Dwellings'!D85+2*'Individual Dwellings'!D114+'Individual Dwellings'!D143)</f>
        <v>17535.4</v>
      </c>
      <c r="E50" s="5">
        <f>2*('Individual Dwellings'!E85+2*'Individual Dwellings'!E114+'Individual Dwellings'!E143)</f>
        <v>247.20000000000002</v>
      </c>
      <c r="F50" s="5">
        <f>2*('Individual Dwellings'!F85+2*'Individual Dwellings'!F114+'Individual Dwellings'!F143)</f>
        <v>98030.4</v>
      </c>
      <c r="G50" s="5">
        <f>2*('Individual Dwellings'!G85+2*'Individual Dwellings'!G114+'Individual Dwellings'!G143)</f>
        <v>3777.6000000000004</v>
      </c>
      <c r="H50" s="5">
        <f>2*('Individual Dwellings'!I85+2*'Individual Dwellings'!I114+'Individual Dwellings'!I143)</f>
        <v>234.4</v>
      </c>
      <c r="I50" s="5">
        <f>2*('Individual Dwellings'!J85+2*'Individual Dwellings'!J114+'Individual Dwellings'!J143)</f>
        <v>763.8000000000001</v>
      </c>
      <c r="J50" s="17">
        <f>(1-D50/$D$47)</f>
        <v>0.3188707534783992</v>
      </c>
      <c r="K50" s="17">
        <f t="shared" si="6"/>
        <v>0.7083499654052903</v>
      </c>
      <c r="L50" s="17">
        <f t="shared" si="7"/>
        <v>11514.61400030257</v>
      </c>
      <c r="M50" s="17">
        <f t="shared" si="8"/>
        <v>11146.21400030257</v>
      </c>
      <c r="O50" s="15">
        <f t="shared" si="5"/>
        <v>4217.58744</v>
      </c>
      <c r="P50" s="15">
        <f t="shared" si="9"/>
        <v>11.74960224348768</v>
      </c>
    </row>
    <row r="51" spans="1:16" ht="12.75">
      <c r="A51" s="4" t="s">
        <v>13</v>
      </c>
      <c r="B51" s="4" t="s">
        <v>15</v>
      </c>
      <c r="C51" s="4"/>
      <c r="D51" s="5">
        <f>2*('Individual Dwellings'!D86+2*'Individual Dwellings'!D115+'Individual Dwellings'!D144)</f>
        <v>21988.399999999998</v>
      </c>
      <c r="E51" s="5">
        <f>2*('Individual Dwellings'!E86+2*'Individual Dwellings'!E115+'Individual Dwellings'!E144)</f>
        <v>309.6</v>
      </c>
      <c r="F51" s="5">
        <f>2*('Individual Dwellings'!F86+2*'Individual Dwellings'!F115+'Individual Dwellings'!F144)</f>
        <v>100661.6</v>
      </c>
      <c r="G51" s="5">
        <f>2*('Individual Dwellings'!G86+2*'Individual Dwellings'!G115+'Individual Dwellings'!G144)</f>
        <v>4351.6</v>
      </c>
      <c r="H51" s="5">
        <f>2*('Individual Dwellings'!I86+2*'Individual Dwellings'!I115+'Individual Dwellings'!I144)</f>
        <v>234.4</v>
      </c>
      <c r="I51" s="5">
        <f>2*('Individual Dwellings'!J86+2*'Individual Dwellings'!J115+'Individual Dwellings'!J144)</f>
        <v>1087.6</v>
      </c>
      <c r="J51" s="17">
        <f>(1-D51/$D$51)</f>
        <v>0</v>
      </c>
      <c r="K51" s="17">
        <f t="shared" si="6"/>
        <v>0.6342873489807868</v>
      </c>
      <c r="L51" s="17">
        <f t="shared" si="7"/>
        <v>11823.673765004094</v>
      </c>
      <c r="M51" s="17">
        <f t="shared" si="8"/>
        <v>12397.673765004094</v>
      </c>
      <c r="O51" s="15">
        <f t="shared" si="5"/>
        <v>5091.19984</v>
      </c>
      <c r="P51" s="15">
        <f t="shared" si="9"/>
        <v>13.476020695283072</v>
      </c>
    </row>
    <row r="52" spans="1:16" ht="12.75">
      <c r="A52" s="4" t="s">
        <v>13</v>
      </c>
      <c r="B52" s="4" t="s">
        <v>12</v>
      </c>
      <c r="C52" s="4"/>
      <c r="D52" s="5">
        <f>2*('Individual Dwellings'!D87+2*'Individual Dwellings'!D116+'Individual Dwellings'!D145)</f>
        <v>19849.2</v>
      </c>
      <c r="E52" s="5">
        <f>2*('Individual Dwellings'!E87+2*'Individual Dwellings'!E116+'Individual Dwellings'!E145)</f>
        <v>279.6</v>
      </c>
      <c r="F52" s="5">
        <f>2*('Individual Dwellings'!F87+2*'Individual Dwellings'!F116+'Individual Dwellings'!F145)</f>
        <v>112821.6</v>
      </c>
      <c r="G52" s="5">
        <f>2*('Individual Dwellings'!G87+2*'Individual Dwellings'!G116+'Individual Dwellings'!G145)</f>
        <v>4076</v>
      </c>
      <c r="H52" s="5">
        <f>2*('Individual Dwellings'!I87+2*'Individual Dwellings'!I116+'Individual Dwellings'!I145)</f>
        <v>234.4</v>
      </c>
      <c r="I52" s="5">
        <f>2*('Individual Dwellings'!J87+2*'Individual Dwellings'!J116+'Individual Dwellings'!J145)</f>
        <v>932</v>
      </c>
      <c r="J52" s="17">
        <f>(1-D52/$D$51)</f>
        <v>0.0972876607665859</v>
      </c>
      <c r="K52" s="17">
        <f t="shared" si="6"/>
        <v>0.6698666773111928</v>
      </c>
      <c r="L52" s="17">
        <f t="shared" si="7"/>
        <v>13251.982802238252</v>
      </c>
      <c r="M52" s="17">
        <f t="shared" si="8"/>
        <v>12976.382802238251</v>
      </c>
      <c r="O52" s="15">
        <f t="shared" si="5"/>
        <v>4671.39104</v>
      </c>
      <c r="P52" s="15">
        <f t="shared" si="9"/>
        <v>14.300237039354984</v>
      </c>
    </row>
    <row r="53" spans="1:16" ht="12.75">
      <c r="A53" s="4" t="s">
        <v>13</v>
      </c>
      <c r="B53" s="4" t="s">
        <v>16</v>
      </c>
      <c r="C53" s="4"/>
      <c r="D53" s="5">
        <f>2*('Individual Dwellings'!D88+2*'Individual Dwellings'!D117+'Individual Dwellings'!D146)</f>
        <v>17709.2</v>
      </c>
      <c r="E53" s="5">
        <f>2*('Individual Dwellings'!E88+2*'Individual Dwellings'!E117+'Individual Dwellings'!E146)</f>
        <v>249.6</v>
      </c>
      <c r="F53" s="5">
        <f>2*('Individual Dwellings'!F88+2*'Individual Dwellings'!F117+'Individual Dwellings'!F146)</f>
        <v>113461.6</v>
      </c>
      <c r="G53" s="5">
        <f>2*('Individual Dwellings'!G88+2*'Individual Dwellings'!G117+'Individual Dwellings'!G146)</f>
        <v>3800</v>
      </c>
      <c r="H53" s="5">
        <f>2*('Individual Dwellings'!I88+2*'Individual Dwellings'!I117+'Individual Dwellings'!I146)</f>
        <v>234.4</v>
      </c>
      <c r="I53" s="5">
        <f>2*('Individual Dwellings'!J88+2*'Individual Dwellings'!J117+'Individual Dwellings'!J146)</f>
        <v>776.8</v>
      </c>
      <c r="J53" s="17">
        <f>(1-D53/$D$51)</f>
        <v>0.1946117043532043</v>
      </c>
      <c r="K53" s="17">
        <f t="shared" si="6"/>
        <v>0.7054593112991644</v>
      </c>
      <c r="L53" s="17">
        <f t="shared" si="7"/>
        <v>13327.15696209268</v>
      </c>
      <c r="M53" s="17">
        <f t="shared" si="8"/>
        <v>13051.15696209268</v>
      </c>
      <c r="O53" s="15">
        <f t="shared" si="5"/>
        <v>4252.661440000001</v>
      </c>
      <c r="P53" s="15">
        <f t="shared" si="9"/>
        <v>13.656545398670898</v>
      </c>
    </row>
    <row r="54" spans="1:16" ht="12.75">
      <c r="A54" s="4" t="s">
        <v>13</v>
      </c>
      <c r="B54" s="4" t="s">
        <v>38</v>
      </c>
      <c r="C54" s="4"/>
      <c r="D54" s="5">
        <f>2*('Individual Dwellings'!D89+2*'Individual Dwellings'!D118+'Individual Dwellings'!D147)</f>
        <v>15281.599999999999</v>
      </c>
      <c r="E54" s="5">
        <f>2*('Individual Dwellings'!E89+2*'Individual Dwellings'!E118+'Individual Dwellings'!E147)</f>
        <v>215.2</v>
      </c>
      <c r="F54" s="5">
        <f>2*('Individual Dwellings'!F89+2*'Individual Dwellings'!F118+'Individual Dwellings'!F147)</f>
        <v>116661.6</v>
      </c>
      <c r="G54" s="5">
        <f>2*('Individual Dwellings'!G89+2*'Individual Dwellings'!G118+'Individual Dwellings'!G147)</f>
        <v>3487.6</v>
      </c>
      <c r="H54" s="5">
        <f>2*('Individual Dwellings'!I89+2*'Individual Dwellings'!I118+'Individual Dwellings'!I147)</f>
        <v>234.4</v>
      </c>
      <c r="I54" s="5">
        <f>2*('Individual Dwellings'!J89+2*'Individual Dwellings'!J118+'Individual Dwellings'!J147)</f>
        <v>600.4</v>
      </c>
      <c r="J54" s="17">
        <f>(1-D54/$D$51)</f>
        <v>0.30501537174146365</v>
      </c>
      <c r="K54" s="17">
        <f t="shared" si="6"/>
        <v>0.7458353291819682</v>
      </c>
      <c r="L54" s="17">
        <f t="shared" si="7"/>
        <v>13703.027761364827</v>
      </c>
      <c r="M54" s="17">
        <f t="shared" si="8"/>
        <v>13390.627761364827</v>
      </c>
      <c r="O54" s="15">
        <f t="shared" si="5"/>
        <v>3776.73424</v>
      </c>
      <c r="P54" s="15">
        <f t="shared" si="9"/>
        <v>13.280923168374525</v>
      </c>
    </row>
    <row r="55" spans="1:9" ht="12.75">
      <c r="A55" s="7"/>
      <c r="B55" s="7"/>
      <c r="C55" s="7"/>
      <c r="D55" s="8">
        <f>D34-D54</f>
        <v>44843.200000000004</v>
      </c>
      <c r="E55" s="8"/>
      <c r="F55" s="8">
        <f>F54</f>
        <v>116661.6</v>
      </c>
      <c r="G55" s="8"/>
      <c r="H55" s="8"/>
      <c r="I55" s="8"/>
    </row>
    <row r="56" spans="1:9" ht="12.75">
      <c r="A56" s="7"/>
      <c r="B56" s="7"/>
      <c r="C56" s="7"/>
      <c r="D56" s="8"/>
      <c r="E56" s="8">
        <f>F55/D55</f>
        <v>2.6015449388090053</v>
      </c>
      <c r="F56" t="s">
        <v>39</v>
      </c>
      <c r="G56" s="8"/>
      <c r="H56" s="8"/>
      <c r="I56" s="8"/>
    </row>
    <row r="59" spans="1:10" ht="12.75">
      <c r="A59" s="1" t="s">
        <v>23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6" ht="12.75">
      <c r="A61" s="1" t="s">
        <v>1</v>
      </c>
      <c r="B61" s="1" t="s">
        <v>14</v>
      </c>
      <c r="C61" s="1" t="s">
        <v>26</v>
      </c>
      <c r="D61" s="1" t="s">
        <v>2</v>
      </c>
      <c r="E61" s="1" t="s">
        <v>3</v>
      </c>
      <c r="F61" s="1" t="s">
        <v>4</v>
      </c>
      <c r="G61" s="1" t="s">
        <v>5</v>
      </c>
      <c r="H61" s="1" t="s">
        <v>6</v>
      </c>
      <c r="I61" s="1" t="s">
        <v>7</v>
      </c>
      <c r="J61" s="1" t="s">
        <v>8</v>
      </c>
      <c r="K61" s="16" t="s">
        <v>40</v>
      </c>
      <c r="L61" s="16" t="s">
        <v>41</v>
      </c>
      <c r="M61" s="16" t="s">
        <v>42</v>
      </c>
      <c r="N61" s="16" t="s">
        <v>43</v>
      </c>
      <c r="O61" s="14" t="s">
        <v>47</v>
      </c>
      <c r="P61" s="14" t="s">
        <v>48</v>
      </c>
    </row>
    <row r="62" spans="1:16" ht="12.75">
      <c r="A62" s="1"/>
      <c r="B62" s="1"/>
      <c r="C62" s="1"/>
      <c r="D62" s="1"/>
      <c r="E62" s="1"/>
      <c r="F62" s="1"/>
      <c r="G62" s="1"/>
      <c r="H62" s="1"/>
      <c r="I62" s="1" t="s">
        <v>9</v>
      </c>
      <c r="J62" s="1" t="s">
        <v>10</v>
      </c>
      <c r="K62" s="17"/>
      <c r="L62" s="17"/>
      <c r="M62" s="17"/>
      <c r="N62" s="17"/>
      <c r="O62" s="15"/>
      <c r="P62" s="15"/>
    </row>
    <row r="63" spans="1:16" ht="12.75">
      <c r="A63" s="1" t="s">
        <v>19</v>
      </c>
      <c r="B63" s="1" t="s">
        <v>15</v>
      </c>
      <c r="C63" s="1" t="s">
        <v>27</v>
      </c>
      <c r="D63" s="2">
        <v>13913.1</v>
      </c>
      <c r="E63" s="2">
        <v>148</v>
      </c>
      <c r="F63" s="2">
        <v>0</v>
      </c>
      <c r="G63" s="2">
        <v>2013.7</v>
      </c>
      <c r="H63" s="2">
        <v>0</v>
      </c>
      <c r="I63" s="2">
        <v>29.3</v>
      </c>
      <c r="J63" s="2">
        <v>699.2</v>
      </c>
      <c r="K63" s="17"/>
      <c r="L63" s="17"/>
      <c r="M63" s="17">
        <f>(F63*0.1*(1+0.1)^20)/(((1+0.1)^20)-1)</f>
        <v>0</v>
      </c>
      <c r="N63" s="17"/>
      <c r="O63" s="15">
        <f>(I63*$N$1+$Q$1*J63)*71</f>
        <v>2156.04848</v>
      </c>
      <c r="P63" s="15">
        <f t="shared" si="9"/>
        <v>0</v>
      </c>
    </row>
    <row r="64" spans="1:16" ht="12.75">
      <c r="A64" s="1" t="s">
        <v>18</v>
      </c>
      <c r="B64" s="1" t="s">
        <v>15</v>
      </c>
      <c r="C64" s="1" t="s">
        <v>27</v>
      </c>
      <c r="D64" s="2">
        <v>12690.9</v>
      </c>
      <c r="E64" s="2">
        <v>135</v>
      </c>
      <c r="F64" s="2">
        <v>400</v>
      </c>
      <c r="G64" s="2">
        <v>1856.2</v>
      </c>
      <c r="H64" s="2">
        <v>2.5</v>
      </c>
      <c r="I64" s="2">
        <v>29.3</v>
      </c>
      <c r="J64" s="2">
        <v>632.1</v>
      </c>
      <c r="K64" s="17">
        <f>1-D64/$D$64</f>
        <v>0</v>
      </c>
      <c r="L64" s="17">
        <f aca="true" t="shared" si="10" ref="L64:L83">1-D64/$D$63</f>
        <v>0.08784526812859828</v>
      </c>
      <c r="M64" s="17">
        <f aca="true" t="shared" si="11" ref="M64:M127">(F64*0.1*(1+0.1)^20)/(((1+0.1)^20)-1)</f>
        <v>46.9838499090183</v>
      </c>
      <c r="N64" s="17">
        <f>M64-(G63-G64)</f>
        <v>-110.5161500909817</v>
      </c>
      <c r="O64" s="15">
        <f aca="true" t="shared" si="12" ref="O64:O127">(I64*$N$1+$Q$1*J64)*71</f>
        <v>1975.01268</v>
      </c>
      <c r="P64" s="15">
        <f aca="true" t="shared" si="13" ref="P64:P83">F64/(O$63-O64)</f>
        <v>2.2095077327246893</v>
      </c>
    </row>
    <row r="65" spans="1:16" ht="12.75">
      <c r="A65" s="1" t="s">
        <v>18</v>
      </c>
      <c r="B65" s="1" t="s">
        <v>12</v>
      </c>
      <c r="C65" s="1" t="s">
        <v>28</v>
      </c>
      <c r="D65" s="2">
        <v>11044.1</v>
      </c>
      <c r="E65" s="2">
        <v>117.5</v>
      </c>
      <c r="F65" s="2">
        <v>1920</v>
      </c>
      <c r="G65" s="2">
        <v>1643.9</v>
      </c>
      <c r="H65" s="2">
        <v>5.2</v>
      </c>
      <c r="I65" s="2">
        <v>29.3</v>
      </c>
      <c r="J65" s="2">
        <v>541.8</v>
      </c>
      <c r="K65" s="17">
        <f>1-D65/$D$64</f>
        <v>0.12976227060334566</v>
      </c>
      <c r="L65" s="17">
        <f t="shared" si="10"/>
        <v>0.2062085372778173</v>
      </c>
      <c r="M65" s="17">
        <f t="shared" si="11"/>
        <v>225.52247956328787</v>
      </c>
      <c r="N65" s="17">
        <f aca="true" t="shared" si="14" ref="N65:N128">M65-(G64-G65)</f>
        <v>13.22247956328792</v>
      </c>
      <c r="O65" s="15">
        <f t="shared" si="12"/>
        <v>1731.3832799999998</v>
      </c>
      <c r="P65" s="15">
        <f t="shared" si="13"/>
        <v>4.521208707471201</v>
      </c>
    </row>
    <row r="66" spans="1:16" ht="12.75">
      <c r="A66" s="1" t="s">
        <v>18</v>
      </c>
      <c r="B66" s="1" t="s">
        <v>16</v>
      </c>
      <c r="C66" s="1" t="s">
        <v>28</v>
      </c>
      <c r="D66" s="2">
        <v>9397.3</v>
      </c>
      <c r="E66" s="2">
        <v>100</v>
      </c>
      <c r="F66" s="2">
        <v>2000</v>
      </c>
      <c r="G66" s="2">
        <v>1431.7</v>
      </c>
      <c r="H66" s="2">
        <v>3.4</v>
      </c>
      <c r="I66" s="2">
        <v>29.3</v>
      </c>
      <c r="J66" s="2">
        <v>451.5</v>
      </c>
      <c r="K66" s="17">
        <f>1-D66/$D$64</f>
        <v>0.25952454120669144</v>
      </c>
      <c r="L66" s="17">
        <f t="shared" si="10"/>
        <v>0.3245718064270364</v>
      </c>
      <c r="M66" s="17">
        <f t="shared" si="11"/>
        <v>234.9192495450915</v>
      </c>
      <c r="N66" s="17">
        <f t="shared" si="14"/>
        <v>22.719249545091458</v>
      </c>
      <c r="O66" s="15">
        <f t="shared" si="12"/>
        <v>1487.75388</v>
      </c>
      <c r="P66" s="15">
        <f t="shared" si="13"/>
        <v>2.992692145051</v>
      </c>
    </row>
    <row r="67" spans="1:16" ht="12.75">
      <c r="A67" s="1" t="s">
        <v>18</v>
      </c>
      <c r="B67" s="1" t="s">
        <v>38</v>
      </c>
      <c r="C67" s="1" t="s">
        <v>28</v>
      </c>
      <c r="D67" s="2">
        <v>7968.6</v>
      </c>
      <c r="E67" s="2">
        <v>84.8</v>
      </c>
      <c r="F67" s="2">
        <v>2400</v>
      </c>
      <c r="G67" s="2">
        <v>1247.6</v>
      </c>
      <c r="H67" s="2">
        <v>3.1</v>
      </c>
      <c r="I67" s="2">
        <v>29.3</v>
      </c>
      <c r="J67" s="2">
        <v>373.2</v>
      </c>
      <c r="K67" s="17">
        <f>1-D67/$D$64</f>
        <v>0.37210126941351673</v>
      </c>
      <c r="L67" s="17">
        <f t="shared" si="10"/>
        <v>0.42725920175949283</v>
      </c>
      <c r="M67" s="17">
        <f t="shared" si="11"/>
        <v>281.90309945410985</v>
      </c>
      <c r="N67" s="17">
        <f t="shared" si="14"/>
        <v>97.80309945410971</v>
      </c>
      <c r="O67" s="15">
        <f t="shared" si="12"/>
        <v>1276.50048</v>
      </c>
      <c r="P67" s="15">
        <f t="shared" si="13"/>
        <v>2.7286742736041694</v>
      </c>
    </row>
    <row r="68" spans="1:16" ht="12.75">
      <c r="A68" s="1" t="s">
        <v>11</v>
      </c>
      <c r="B68" s="1" t="s">
        <v>15</v>
      </c>
      <c r="C68" s="1" t="s">
        <v>28</v>
      </c>
      <c r="D68" s="2">
        <v>8434.2</v>
      </c>
      <c r="E68" s="2">
        <v>89.7</v>
      </c>
      <c r="F68" s="2">
        <v>8275.2</v>
      </c>
      <c r="G68" s="2">
        <v>1307.6</v>
      </c>
      <c r="H68" s="2">
        <v>11.7</v>
      </c>
      <c r="I68" s="2">
        <v>29.3</v>
      </c>
      <c r="J68" s="2">
        <v>398.7</v>
      </c>
      <c r="K68" s="17">
        <f>1-D68/$D$68</f>
        <v>0</v>
      </c>
      <c r="L68" s="17">
        <f t="shared" si="10"/>
        <v>0.393794337710503</v>
      </c>
      <c r="M68" s="17">
        <f t="shared" si="11"/>
        <v>972.0018869177708</v>
      </c>
      <c r="N68" s="17">
        <f t="shared" si="14"/>
        <v>1032.0018869177707</v>
      </c>
      <c r="O68" s="15">
        <f t="shared" si="12"/>
        <v>1345.29948</v>
      </c>
      <c r="P68" s="15">
        <f t="shared" si="13"/>
        <v>10.206858102816039</v>
      </c>
    </row>
    <row r="69" spans="1:16" ht="12.75">
      <c r="A69" s="1" t="s">
        <v>11</v>
      </c>
      <c r="B69" s="1" t="s">
        <v>12</v>
      </c>
      <c r="C69" s="1" t="s">
        <v>29</v>
      </c>
      <c r="D69" s="2">
        <v>7395.5</v>
      </c>
      <c r="E69" s="2">
        <v>78.7</v>
      </c>
      <c r="F69" s="2">
        <v>9795.2</v>
      </c>
      <c r="G69" s="2">
        <v>1173.8</v>
      </c>
      <c r="H69" s="2">
        <v>11.7</v>
      </c>
      <c r="I69" s="2">
        <v>29.3</v>
      </c>
      <c r="J69" s="2">
        <v>341.8</v>
      </c>
      <c r="K69" s="17">
        <f>1-D69/$D$68</f>
        <v>0.1231533518294563</v>
      </c>
      <c r="L69" s="17">
        <f t="shared" si="10"/>
        <v>0.46845059691945</v>
      </c>
      <c r="M69" s="17">
        <f t="shared" si="11"/>
        <v>1150.5405165720404</v>
      </c>
      <c r="N69" s="17">
        <f t="shared" si="14"/>
        <v>1016.7405165720404</v>
      </c>
      <c r="O69" s="15">
        <f t="shared" si="12"/>
        <v>1191.7832799999999</v>
      </c>
      <c r="P69" s="15">
        <f t="shared" si="13"/>
        <v>10.15820129151192</v>
      </c>
    </row>
    <row r="70" spans="1:16" ht="12.75">
      <c r="A70" s="1" t="s">
        <v>11</v>
      </c>
      <c r="B70" s="1" t="s">
        <v>16</v>
      </c>
      <c r="C70" s="1" t="s">
        <v>29</v>
      </c>
      <c r="D70" s="2">
        <v>6356.8</v>
      </c>
      <c r="E70" s="2">
        <v>67.6</v>
      </c>
      <c r="F70" s="2">
        <v>9875.2</v>
      </c>
      <c r="G70" s="2">
        <v>1039.9</v>
      </c>
      <c r="H70" s="2">
        <v>10.1</v>
      </c>
      <c r="I70" s="2">
        <v>29.3</v>
      </c>
      <c r="J70" s="2">
        <v>284.8</v>
      </c>
      <c r="K70" s="17">
        <f>1-D70/$D$68</f>
        <v>0.2463067036589126</v>
      </c>
      <c r="L70" s="17">
        <f t="shared" si="10"/>
        <v>0.5431068561283969</v>
      </c>
      <c r="M70" s="17">
        <f t="shared" si="11"/>
        <v>1159.937286553844</v>
      </c>
      <c r="N70" s="17">
        <f t="shared" si="14"/>
        <v>1026.037286553844</v>
      </c>
      <c r="O70" s="15">
        <f t="shared" si="12"/>
        <v>1037.99728</v>
      </c>
      <c r="P70" s="15">
        <f t="shared" si="13"/>
        <v>8.832511427025883</v>
      </c>
    </row>
    <row r="71" spans="1:16" ht="12.75">
      <c r="A71" s="1" t="s">
        <v>11</v>
      </c>
      <c r="B71" s="1" t="s">
        <v>38</v>
      </c>
      <c r="C71" s="1" t="s">
        <v>30</v>
      </c>
      <c r="D71" s="2">
        <v>5414.6</v>
      </c>
      <c r="E71" s="2">
        <v>57.6</v>
      </c>
      <c r="F71" s="2">
        <v>10275.2</v>
      </c>
      <c r="G71" s="2">
        <v>918.5</v>
      </c>
      <c r="H71" s="2">
        <v>9.4</v>
      </c>
      <c r="I71" s="2">
        <v>29.3</v>
      </c>
      <c r="J71" s="2">
        <v>233.1</v>
      </c>
      <c r="K71" s="17">
        <f>1-D71/$D$68</f>
        <v>0.3580185435488843</v>
      </c>
      <c r="L71" s="17">
        <f t="shared" si="10"/>
        <v>0.6108272060144755</v>
      </c>
      <c r="M71" s="17">
        <f t="shared" si="11"/>
        <v>1206.9211364628625</v>
      </c>
      <c r="N71" s="17">
        <f t="shared" si="14"/>
        <v>1085.5211364628624</v>
      </c>
      <c r="O71" s="15">
        <f t="shared" si="12"/>
        <v>898.51068</v>
      </c>
      <c r="P71" s="15">
        <f t="shared" si="13"/>
        <v>8.170887586838344</v>
      </c>
    </row>
    <row r="72" spans="1:16" ht="12.75">
      <c r="A72" s="1" t="s">
        <v>12</v>
      </c>
      <c r="B72" s="1" t="s">
        <v>15</v>
      </c>
      <c r="C72" s="1" t="s">
        <v>30</v>
      </c>
      <c r="D72" s="2">
        <v>5568.3</v>
      </c>
      <c r="E72" s="2">
        <v>59.2</v>
      </c>
      <c r="F72" s="2">
        <v>17550.3</v>
      </c>
      <c r="G72" s="2">
        <v>938.3</v>
      </c>
      <c r="H72" s="2">
        <v>16.3</v>
      </c>
      <c r="I72" s="2">
        <v>29.3</v>
      </c>
      <c r="J72" s="2">
        <v>241.6</v>
      </c>
      <c r="K72" s="17">
        <f>1-D72/$D$72</f>
        <v>0</v>
      </c>
      <c r="L72" s="17">
        <f t="shared" si="10"/>
        <v>0.5997800633934924</v>
      </c>
      <c r="M72" s="17">
        <f t="shared" si="11"/>
        <v>2061.4516526456096</v>
      </c>
      <c r="N72" s="17">
        <f t="shared" si="14"/>
        <v>2081.2516526456093</v>
      </c>
      <c r="O72" s="15">
        <f t="shared" si="12"/>
        <v>921.44368</v>
      </c>
      <c r="P72" s="15">
        <f t="shared" si="13"/>
        <v>14.215318132571653</v>
      </c>
    </row>
    <row r="73" spans="1:16" ht="12.75">
      <c r="A73" s="1" t="s">
        <v>12</v>
      </c>
      <c r="B73" s="1" t="s">
        <v>12</v>
      </c>
      <c r="C73" s="1" t="s">
        <v>30</v>
      </c>
      <c r="D73" s="2">
        <v>4939</v>
      </c>
      <c r="E73" s="2">
        <v>52.5</v>
      </c>
      <c r="F73" s="2">
        <v>19070.3</v>
      </c>
      <c r="G73" s="2">
        <v>857.2</v>
      </c>
      <c r="H73" s="2">
        <v>16.5</v>
      </c>
      <c r="I73" s="2">
        <v>29.3</v>
      </c>
      <c r="J73" s="2">
        <v>207.1</v>
      </c>
      <c r="K73" s="17">
        <f>1-D73/$D$72</f>
        <v>0.1130147441768583</v>
      </c>
      <c r="L73" s="17">
        <f t="shared" si="10"/>
        <v>0.6450108171435553</v>
      </c>
      <c r="M73" s="17">
        <f t="shared" si="11"/>
        <v>2239.9902822998793</v>
      </c>
      <c r="N73" s="17">
        <f t="shared" si="14"/>
        <v>2158.8902822998793</v>
      </c>
      <c r="O73" s="15">
        <f t="shared" si="12"/>
        <v>828.3626800000001</v>
      </c>
      <c r="P73" s="15">
        <f t="shared" si="13"/>
        <v>14.363564029983602</v>
      </c>
    </row>
    <row r="74" spans="1:16" ht="12.75">
      <c r="A74" s="1" t="s">
        <v>12</v>
      </c>
      <c r="B74" s="1" t="s">
        <v>16</v>
      </c>
      <c r="C74" s="1" t="s">
        <v>30</v>
      </c>
      <c r="D74" s="2">
        <v>3695.1</v>
      </c>
      <c r="E74" s="2">
        <v>39.3</v>
      </c>
      <c r="F74" s="2">
        <v>19550.3</v>
      </c>
      <c r="G74" s="2">
        <v>696.9</v>
      </c>
      <c r="H74" s="2">
        <v>14.8</v>
      </c>
      <c r="I74" s="2">
        <v>29.3</v>
      </c>
      <c r="J74" s="2">
        <v>138.8</v>
      </c>
      <c r="K74" s="17">
        <f>1-D74/$D$72</f>
        <v>0.33640428856203874</v>
      </c>
      <c r="L74" s="17">
        <f t="shared" si="10"/>
        <v>0.7344157664359489</v>
      </c>
      <c r="M74" s="17">
        <f t="shared" si="11"/>
        <v>2296.370902190701</v>
      </c>
      <c r="N74" s="17">
        <f t="shared" si="14"/>
        <v>2136.070902190701</v>
      </c>
      <c r="O74" s="15">
        <f t="shared" si="12"/>
        <v>644.08928</v>
      </c>
      <c r="P74" s="15">
        <f t="shared" si="13"/>
        <v>12.93044150926824</v>
      </c>
    </row>
    <row r="75" spans="1:16" ht="12.75">
      <c r="A75" s="1" t="s">
        <v>12</v>
      </c>
      <c r="B75" s="1" t="s">
        <v>38</v>
      </c>
      <c r="C75" s="1" t="s">
        <v>31</v>
      </c>
      <c r="D75" s="2">
        <v>3922.7</v>
      </c>
      <c r="E75" s="2">
        <v>41.7</v>
      </c>
      <c r="F75" s="2">
        <v>16235.3</v>
      </c>
      <c r="G75" s="2">
        <v>726.2</v>
      </c>
      <c r="H75" s="2">
        <v>11.2</v>
      </c>
      <c r="I75" s="2">
        <v>29.3</v>
      </c>
      <c r="J75" s="2">
        <v>151.3</v>
      </c>
      <c r="K75" s="17">
        <f>1-D75/$D$72</f>
        <v>0.29553005405599564</v>
      </c>
      <c r="L75" s="17">
        <f t="shared" si="10"/>
        <v>0.7180570828931008</v>
      </c>
      <c r="M75" s="17">
        <f t="shared" si="11"/>
        <v>1906.9922460697123</v>
      </c>
      <c r="N75" s="17">
        <f t="shared" si="14"/>
        <v>1936.2922460697123</v>
      </c>
      <c r="O75" s="15">
        <f t="shared" si="12"/>
        <v>677.8142800000002</v>
      </c>
      <c r="P75" s="15">
        <f t="shared" si="13"/>
        <v>10.982901085633117</v>
      </c>
    </row>
    <row r="76" spans="1:16" ht="12.75">
      <c r="A76" s="1" t="s">
        <v>17</v>
      </c>
      <c r="B76" s="1" t="s">
        <v>15</v>
      </c>
      <c r="C76" s="1" t="s">
        <v>30</v>
      </c>
      <c r="D76" s="2">
        <v>4978.3</v>
      </c>
      <c r="E76" s="2">
        <v>53</v>
      </c>
      <c r="F76" s="2">
        <v>20650.3</v>
      </c>
      <c r="G76" s="2">
        <v>862.3</v>
      </c>
      <c r="H76" s="2">
        <v>17.9</v>
      </c>
      <c r="I76" s="2">
        <v>29.3</v>
      </c>
      <c r="J76" s="2">
        <v>209.2</v>
      </c>
      <c r="K76" s="17">
        <f>1-D76/$D$76</f>
        <v>0</v>
      </c>
      <c r="L76" s="17">
        <f t="shared" si="10"/>
        <v>0.6421861411188017</v>
      </c>
      <c r="M76" s="17">
        <f t="shared" si="11"/>
        <v>2425.576489440502</v>
      </c>
      <c r="N76" s="17">
        <f t="shared" si="14"/>
        <v>2561.676489440502</v>
      </c>
      <c r="O76" s="15">
        <f t="shared" si="12"/>
        <v>834.0284800000001</v>
      </c>
      <c r="P76" s="15">
        <f t="shared" si="13"/>
        <v>15.620262930969274</v>
      </c>
    </row>
    <row r="77" spans="1:16" ht="13.5" customHeight="1">
      <c r="A77" s="1" t="s">
        <v>17</v>
      </c>
      <c r="B77" s="1" t="s">
        <v>12</v>
      </c>
      <c r="C77" s="1" t="s">
        <v>30</v>
      </c>
      <c r="D77" s="2">
        <v>4433.3</v>
      </c>
      <c r="E77" s="2">
        <v>47.2</v>
      </c>
      <c r="F77" s="2">
        <v>22170.3</v>
      </c>
      <c r="G77" s="2">
        <v>792</v>
      </c>
      <c r="H77" s="2">
        <v>18.1</v>
      </c>
      <c r="I77" s="2">
        <v>29.3</v>
      </c>
      <c r="J77" s="2">
        <v>179.3</v>
      </c>
      <c r="K77" s="17">
        <f>1-D77/$D$76</f>
        <v>0.10947512202960852</v>
      </c>
      <c r="L77" s="17">
        <f t="shared" si="10"/>
        <v>0.681357856983706</v>
      </c>
      <c r="M77" s="17">
        <f t="shared" si="11"/>
        <v>2604.115119094771</v>
      </c>
      <c r="N77" s="17">
        <f t="shared" si="14"/>
        <v>2533.815119094771</v>
      </c>
      <c r="O77" s="15">
        <f t="shared" si="12"/>
        <v>753.3582800000001</v>
      </c>
      <c r="P77" s="15">
        <f t="shared" si="13"/>
        <v>15.805557064560658</v>
      </c>
    </row>
    <row r="78" spans="1:16" ht="13.5" customHeight="1">
      <c r="A78" s="1" t="s">
        <v>17</v>
      </c>
      <c r="B78" s="1" t="s">
        <v>16</v>
      </c>
      <c r="C78" s="1" t="s">
        <v>31</v>
      </c>
      <c r="D78" s="2">
        <v>3888.3</v>
      </c>
      <c r="E78" s="2">
        <v>41.4</v>
      </c>
      <c r="F78" s="2">
        <v>22250.3</v>
      </c>
      <c r="G78" s="2">
        <v>721.8</v>
      </c>
      <c r="H78" s="2">
        <v>17.2</v>
      </c>
      <c r="I78" s="2">
        <v>29.3</v>
      </c>
      <c r="J78" s="2">
        <v>149.4</v>
      </c>
      <c r="K78" s="17">
        <f>1-D78/$D$76</f>
        <v>0.21895024405921704</v>
      </c>
      <c r="L78" s="17">
        <f t="shared" si="10"/>
        <v>0.7205295728486103</v>
      </c>
      <c r="M78" s="17">
        <f t="shared" si="11"/>
        <v>2613.5118890765752</v>
      </c>
      <c r="N78" s="17">
        <f t="shared" si="14"/>
        <v>2543.3118890765754</v>
      </c>
      <c r="O78" s="15">
        <f t="shared" si="12"/>
        <v>672.68808</v>
      </c>
      <c r="P78" s="15">
        <f t="shared" si="13"/>
        <v>14.999928540629774</v>
      </c>
    </row>
    <row r="79" spans="1:16" ht="12.75">
      <c r="A79" s="1" t="s">
        <v>17</v>
      </c>
      <c r="B79" s="1" t="s">
        <v>38</v>
      </c>
      <c r="C79" s="1" t="s">
        <v>31</v>
      </c>
      <c r="D79" s="2">
        <v>3341</v>
      </c>
      <c r="E79" s="2">
        <v>35.5</v>
      </c>
      <c r="F79" s="2">
        <v>22650.3</v>
      </c>
      <c r="G79" s="2">
        <v>651.3</v>
      </c>
      <c r="H79" s="2">
        <v>16.6</v>
      </c>
      <c r="I79" s="2">
        <v>29.3</v>
      </c>
      <c r="J79" s="2">
        <v>119.4</v>
      </c>
      <c r="K79" s="17">
        <f>1-D79/$D$76</f>
        <v>0.3288873711909688</v>
      </c>
      <c r="L79" s="17">
        <f t="shared" si="10"/>
        <v>0.7598666005419353</v>
      </c>
      <c r="M79" s="17">
        <f t="shared" si="11"/>
        <v>2660.4957389855936</v>
      </c>
      <c r="N79" s="17">
        <f t="shared" si="14"/>
        <v>2589.9957389855936</v>
      </c>
      <c r="O79" s="15">
        <f t="shared" si="12"/>
        <v>591.7480800000001</v>
      </c>
      <c r="P79" s="15">
        <f t="shared" si="13"/>
        <v>14.47950790014501</v>
      </c>
    </row>
    <row r="80" spans="1:16" ht="12.75">
      <c r="A80" s="1" t="s">
        <v>13</v>
      </c>
      <c r="B80" s="1" t="s">
        <v>15</v>
      </c>
      <c r="C80" s="1" t="s">
        <v>31</v>
      </c>
      <c r="D80" s="2">
        <v>3966.8</v>
      </c>
      <c r="E80" s="2">
        <v>42.2</v>
      </c>
      <c r="F80" s="2">
        <v>24763.4</v>
      </c>
      <c r="G80" s="2">
        <v>731.9</v>
      </c>
      <c r="H80" s="2">
        <v>19.3</v>
      </c>
      <c r="I80" s="2">
        <v>29.3</v>
      </c>
      <c r="J80" s="2">
        <v>153.7</v>
      </c>
      <c r="K80" s="17">
        <f>1-D80/$D$80</f>
        <v>0</v>
      </c>
      <c r="L80" s="17">
        <f t="shared" si="10"/>
        <v>0.7148874082699039</v>
      </c>
      <c r="M80" s="17">
        <f t="shared" si="11"/>
        <v>2908.69967209246</v>
      </c>
      <c r="N80" s="17">
        <f t="shared" si="14"/>
        <v>2989.29967209246</v>
      </c>
      <c r="O80" s="15">
        <f t="shared" si="12"/>
        <v>684.2894799999999</v>
      </c>
      <c r="P80" s="15">
        <f t="shared" si="13"/>
        <v>16.825716710412507</v>
      </c>
    </row>
    <row r="81" spans="1:16" ht="13.5" customHeight="1">
      <c r="A81" s="1" t="s">
        <v>13</v>
      </c>
      <c r="B81" s="1" t="s">
        <v>12</v>
      </c>
      <c r="C81" s="1" t="s">
        <v>31</v>
      </c>
      <c r="D81" s="2">
        <v>3566.3</v>
      </c>
      <c r="E81" s="2">
        <v>37.9</v>
      </c>
      <c r="F81" s="2">
        <v>26283.4</v>
      </c>
      <c r="G81" s="2">
        <v>680.3</v>
      </c>
      <c r="H81" s="2">
        <v>19.7</v>
      </c>
      <c r="I81" s="2">
        <v>29.3</v>
      </c>
      <c r="J81" s="2">
        <v>131.8</v>
      </c>
      <c r="K81" s="17">
        <f>1-D81/$D$80</f>
        <v>0.10096299284057675</v>
      </c>
      <c r="L81" s="17">
        <f t="shared" si="10"/>
        <v>0.7436732288275079</v>
      </c>
      <c r="M81" s="17">
        <f t="shared" si="11"/>
        <v>3087.2383017467296</v>
      </c>
      <c r="N81" s="17">
        <f t="shared" si="14"/>
        <v>3035.6383017467297</v>
      </c>
      <c r="O81" s="15">
        <f t="shared" si="12"/>
        <v>625.2032800000001</v>
      </c>
      <c r="P81" s="15">
        <f t="shared" si="13"/>
        <v>17.16920822562595</v>
      </c>
    </row>
    <row r="82" spans="1:16" ht="13.5" customHeight="1">
      <c r="A82" s="1" t="s">
        <v>13</v>
      </c>
      <c r="B82" s="1" t="s">
        <v>16</v>
      </c>
      <c r="C82" s="1" t="s">
        <v>31</v>
      </c>
      <c r="D82" s="2">
        <v>3165.8</v>
      </c>
      <c r="E82" s="2">
        <v>33.7</v>
      </c>
      <c r="F82" s="2">
        <v>26363.4</v>
      </c>
      <c r="G82" s="2">
        <v>628.7</v>
      </c>
      <c r="H82" s="2">
        <v>19</v>
      </c>
      <c r="I82" s="2">
        <v>29.3</v>
      </c>
      <c r="J82" s="2">
        <v>109.8</v>
      </c>
      <c r="K82" s="17">
        <f>1-D82/$D$80</f>
        <v>0.2019259856811536</v>
      </c>
      <c r="L82" s="17">
        <f t="shared" si="10"/>
        <v>0.7724590493851119</v>
      </c>
      <c r="M82" s="17">
        <f t="shared" si="11"/>
        <v>3096.635071728533</v>
      </c>
      <c r="N82" s="17">
        <f t="shared" si="14"/>
        <v>3045.0350717285332</v>
      </c>
      <c r="O82" s="15">
        <f t="shared" si="12"/>
        <v>565.8472800000001</v>
      </c>
      <c r="P82" s="15">
        <f t="shared" si="13"/>
        <v>16.578656839147147</v>
      </c>
    </row>
    <row r="83" spans="1:16" ht="12.75">
      <c r="A83" s="1" t="s">
        <v>13</v>
      </c>
      <c r="B83" s="1" t="s">
        <v>38</v>
      </c>
      <c r="C83" s="1" t="s">
        <v>36</v>
      </c>
      <c r="D83" s="2">
        <v>2734.2</v>
      </c>
      <c r="E83" s="2">
        <v>29.1</v>
      </c>
      <c r="F83" s="2">
        <v>26763.4</v>
      </c>
      <c r="G83" s="2">
        <v>573.1</v>
      </c>
      <c r="H83" s="2">
        <v>18.6</v>
      </c>
      <c r="I83" s="2">
        <v>29.3</v>
      </c>
      <c r="J83" s="2">
        <v>86.1</v>
      </c>
      <c r="K83" s="17">
        <f>1-D83/$D$80</f>
        <v>0.310729051124332</v>
      </c>
      <c r="L83" s="17">
        <f t="shared" si="10"/>
        <v>0.8034801733617958</v>
      </c>
      <c r="M83" s="17">
        <f t="shared" si="11"/>
        <v>3143.6189216375515</v>
      </c>
      <c r="N83" s="17">
        <f t="shared" si="14"/>
        <v>3088.0189216375516</v>
      </c>
      <c r="O83" s="15">
        <f t="shared" si="12"/>
        <v>501.90468000000004</v>
      </c>
      <c r="P83" s="15">
        <f t="shared" si="13"/>
        <v>16.17960905212715</v>
      </c>
    </row>
    <row r="84" spans="4:6" ht="12.75">
      <c r="D84">
        <f>D63-D83</f>
        <v>11178.900000000001</v>
      </c>
      <c r="F84">
        <f>F83</f>
        <v>26763.4</v>
      </c>
    </row>
    <row r="85" spans="5:6" ht="12.75">
      <c r="E85">
        <f>F84/D84</f>
        <v>2.3940995983504636</v>
      </c>
      <c r="F85" t="s">
        <v>39</v>
      </c>
    </row>
    <row r="87" spans="1:10" ht="12.75">
      <c r="A87" s="1" t="s">
        <v>24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6" ht="12.75">
      <c r="A89" s="1" t="s">
        <v>1</v>
      </c>
      <c r="B89" s="1" t="s">
        <v>14</v>
      </c>
      <c r="C89" s="1" t="s">
        <v>26</v>
      </c>
      <c r="D89" s="1" t="s">
        <v>2</v>
      </c>
      <c r="E89" s="1" t="s">
        <v>3</v>
      </c>
      <c r="F89" s="1" t="s">
        <v>4</v>
      </c>
      <c r="G89" s="1" t="s">
        <v>5</v>
      </c>
      <c r="H89" s="1" t="s">
        <v>6</v>
      </c>
      <c r="I89" s="1" t="s">
        <v>7</v>
      </c>
      <c r="J89" s="1" t="s">
        <v>8</v>
      </c>
      <c r="K89" s="16" t="s">
        <v>40</v>
      </c>
      <c r="L89" s="16" t="s">
        <v>41</v>
      </c>
      <c r="M89" s="16" t="s">
        <v>42</v>
      </c>
      <c r="N89" s="16" t="s">
        <v>43</v>
      </c>
      <c r="O89" s="14" t="s">
        <v>47</v>
      </c>
      <c r="P89" s="14" t="s">
        <v>48</v>
      </c>
    </row>
    <row r="90" spans="1:16" ht="12.75">
      <c r="A90" s="1"/>
      <c r="B90" s="1"/>
      <c r="C90" s="1"/>
      <c r="D90" s="1"/>
      <c r="E90" s="1"/>
      <c r="F90" s="1"/>
      <c r="G90" s="1"/>
      <c r="H90" s="1"/>
      <c r="I90" s="1" t="s">
        <v>9</v>
      </c>
      <c r="J90" s="1" t="s">
        <v>10</v>
      </c>
      <c r="K90" s="17"/>
      <c r="L90" s="17"/>
      <c r="M90" s="17"/>
      <c r="N90" s="17"/>
      <c r="O90" s="15"/>
      <c r="P90" s="15"/>
    </row>
    <row r="91" spans="1:16" ht="12.75">
      <c r="A91" s="1" t="s">
        <v>19</v>
      </c>
      <c r="B91" s="1" t="s">
        <v>15</v>
      </c>
      <c r="C91" s="1" t="s">
        <v>27</v>
      </c>
      <c r="D91" s="2">
        <v>12943.8</v>
      </c>
      <c r="E91" s="2">
        <v>137.7</v>
      </c>
      <c r="F91" s="2">
        <v>0</v>
      </c>
      <c r="G91" s="2">
        <v>1888.8</v>
      </c>
      <c r="H91" s="2">
        <v>0</v>
      </c>
      <c r="I91" s="2">
        <v>29.3</v>
      </c>
      <c r="J91" s="2">
        <v>646</v>
      </c>
      <c r="K91" s="17"/>
      <c r="L91" s="17"/>
      <c r="M91" s="17">
        <f t="shared" si="11"/>
        <v>0</v>
      </c>
      <c r="N91" s="17">
        <f t="shared" si="14"/>
        <v>1888.8</v>
      </c>
      <c r="O91" s="15">
        <f t="shared" si="12"/>
        <v>2012.51488</v>
      </c>
      <c r="P91" s="15">
        <f>F91/(O$63-O91)</f>
        <v>0</v>
      </c>
    </row>
    <row r="92" spans="1:16" ht="12.75">
      <c r="A92" s="1" t="s">
        <v>18</v>
      </c>
      <c r="B92" s="1" t="s">
        <v>15</v>
      </c>
      <c r="C92" s="1" t="s">
        <v>28</v>
      </c>
      <c r="D92" s="2">
        <v>11468.7</v>
      </c>
      <c r="E92" s="2">
        <v>122</v>
      </c>
      <c r="F92" s="2">
        <v>400</v>
      </c>
      <c r="G92" s="2">
        <v>1698.7</v>
      </c>
      <c r="H92" s="2">
        <v>2.1</v>
      </c>
      <c r="I92" s="2">
        <v>29.3</v>
      </c>
      <c r="J92" s="2">
        <v>565.1</v>
      </c>
      <c r="K92" s="17">
        <f>1-D92/$D$92</f>
        <v>0</v>
      </c>
      <c r="L92" s="17">
        <f aca="true" t="shared" si="15" ref="L92:L111">1-D92/$D$91</f>
        <v>0.11396189681546365</v>
      </c>
      <c r="M92" s="17">
        <f t="shared" si="11"/>
        <v>46.9838499090183</v>
      </c>
      <c r="N92" s="17">
        <f t="shared" si="14"/>
        <v>-143.1161500909816</v>
      </c>
      <c r="O92" s="15">
        <f t="shared" si="12"/>
        <v>1794.2466800000002</v>
      </c>
      <c r="P92" s="15">
        <f aca="true" t="shared" si="16" ref="P92:P111">F92/(O$91-O92)</f>
        <v>1.8326077733723944</v>
      </c>
    </row>
    <row r="93" spans="1:16" ht="12.75">
      <c r="A93" s="1" t="s">
        <v>18</v>
      </c>
      <c r="B93" s="1" t="s">
        <v>12</v>
      </c>
      <c r="C93" s="1" t="s">
        <v>28</v>
      </c>
      <c r="D93" s="2">
        <v>9996.5</v>
      </c>
      <c r="E93" s="2">
        <v>106.3</v>
      </c>
      <c r="F93" s="2">
        <v>1920</v>
      </c>
      <c r="G93" s="2">
        <v>1508.9</v>
      </c>
      <c r="H93" s="2">
        <v>5.1</v>
      </c>
      <c r="I93" s="2">
        <v>29.3</v>
      </c>
      <c r="J93" s="2">
        <v>484.4</v>
      </c>
      <c r="K93" s="17">
        <f>1-D93/$D$92</f>
        <v>0.12836677217121384</v>
      </c>
      <c r="L93" s="17">
        <f t="shared" si="15"/>
        <v>0.22769974814196758</v>
      </c>
      <c r="M93" s="17">
        <f t="shared" si="11"/>
        <v>225.52247956328787</v>
      </c>
      <c r="N93" s="17">
        <f t="shared" si="14"/>
        <v>35.72247956328792</v>
      </c>
      <c r="O93" s="15">
        <f t="shared" si="12"/>
        <v>1576.51808</v>
      </c>
      <c r="P93" s="15">
        <f t="shared" si="16"/>
        <v>4.403702045519601</v>
      </c>
    </row>
    <row r="94" spans="1:16" ht="12.75">
      <c r="A94" s="1" t="s">
        <v>18</v>
      </c>
      <c r="B94" s="1" t="s">
        <v>16</v>
      </c>
      <c r="C94" s="1" t="s">
        <v>28</v>
      </c>
      <c r="D94" s="2">
        <v>8524.2</v>
      </c>
      <c r="E94" s="2">
        <v>90.7</v>
      </c>
      <c r="F94" s="2">
        <v>2000</v>
      </c>
      <c r="G94" s="2">
        <v>1319.2</v>
      </c>
      <c r="H94" s="2">
        <v>3.5</v>
      </c>
      <c r="I94" s="2">
        <v>29.3</v>
      </c>
      <c r="J94" s="2">
        <v>403.7</v>
      </c>
      <c r="K94" s="17">
        <f>1-D94/$D$92</f>
        <v>0.25674226372649034</v>
      </c>
      <c r="L94" s="17">
        <f t="shared" si="15"/>
        <v>0.34144532517498716</v>
      </c>
      <c r="M94" s="17">
        <f t="shared" si="11"/>
        <v>234.9192495450915</v>
      </c>
      <c r="N94" s="17">
        <f t="shared" si="14"/>
        <v>45.21924954509146</v>
      </c>
      <c r="O94" s="15">
        <f t="shared" si="12"/>
        <v>1358.78948</v>
      </c>
      <c r="P94" s="15">
        <f t="shared" si="16"/>
        <v>3.0593885444867217</v>
      </c>
    </row>
    <row r="95" spans="1:16" ht="12.75">
      <c r="A95" s="1" t="s">
        <v>18</v>
      </c>
      <c r="B95" s="1" t="s">
        <v>38</v>
      </c>
      <c r="C95" s="1" t="s">
        <v>29</v>
      </c>
      <c r="D95" s="2">
        <v>7235.3</v>
      </c>
      <c r="E95" s="2">
        <v>77</v>
      </c>
      <c r="F95" s="2">
        <v>2400</v>
      </c>
      <c r="G95" s="2">
        <v>1153.1</v>
      </c>
      <c r="H95" s="2">
        <v>3.3</v>
      </c>
      <c r="I95" s="2">
        <v>29.3</v>
      </c>
      <c r="J95" s="2">
        <v>333</v>
      </c>
      <c r="K95" s="17">
        <f>1-D95/$D$92</f>
        <v>0.3691264049107571</v>
      </c>
      <c r="L95" s="17">
        <f t="shared" si="15"/>
        <v>0.4410219564579181</v>
      </c>
      <c r="M95" s="17">
        <f t="shared" si="11"/>
        <v>281.90309945410985</v>
      </c>
      <c r="N95" s="17">
        <f t="shared" si="14"/>
        <v>115.80309945410971</v>
      </c>
      <c r="O95" s="15">
        <f t="shared" si="12"/>
        <v>1168.04088</v>
      </c>
      <c r="P95" s="15">
        <f t="shared" si="16"/>
        <v>2.8420057929551414</v>
      </c>
    </row>
    <row r="96" spans="1:16" ht="12.75">
      <c r="A96" s="1" t="s">
        <v>11</v>
      </c>
      <c r="B96" s="1" t="s">
        <v>15</v>
      </c>
      <c r="C96" s="1" t="s">
        <v>29</v>
      </c>
      <c r="D96" s="2">
        <v>7717.7</v>
      </c>
      <c r="E96" s="2">
        <v>82.1</v>
      </c>
      <c r="F96" s="2">
        <v>6163.6</v>
      </c>
      <c r="G96" s="2">
        <v>1215.3</v>
      </c>
      <c r="H96" s="2">
        <v>9.2</v>
      </c>
      <c r="I96" s="2">
        <v>29.3</v>
      </c>
      <c r="J96" s="2">
        <v>359.4</v>
      </c>
      <c r="K96" s="17">
        <f>1-D96/$D$96</f>
        <v>0</v>
      </c>
      <c r="L96" s="17">
        <f t="shared" si="15"/>
        <v>0.4037531482254052</v>
      </c>
      <c r="M96" s="17">
        <f t="shared" si="11"/>
        <v>723.9741432480632</v>
      </c>
      <c r="N96" s="17">
        <f t="shared" si="14"/>
        <v>786.1741432480633</v>
      </c>
      <c r="O96" s="15">
        <f t="shared" si="12"/>
        <v>1239.26808</v>
      </c>
      <c r="P96" s="15">
        <f t="shared" si="16"/>
        <v>7.971064348407263</v>
      </c>
    </row>
    <row r="97" spans="1:16" ht="12.75">
      <c r="A97" s="1" t="s">
        <v>11</v>
      </c>
      <c r="B97" s="1" t="s">
        <v>12</v>
      </c>
      <c r="C97" s="1" t="s">
        <v>29</v>
      </c>
      <c r="D97" s="2">
        <v>6781.4</v>
      </c>
      <c r="E97" s="2">
        <v>72.1</v>
      </c>
      <c r="F97" s="2">
        <v>7683.6</v>
      </c>
      <c r="G97" s="2">
        <v>1094.6</v>
      </c>
      <c r="H97" s="2">
        <v>9.7</v>
      </c>
      <c r="I97" s="2">
        <v>29.3</v>
      </c>
      <c r="J97" s="2">
        <v>308.1</v>
      </c>
      <c r="K97" s="17">
        <f>1-D97/$D$96</f>
        <v>0.12131852754058858</v>
      </c>
      <c r="L97" s="17">
        <f t="shared" si="15"/>
        <v>0.4760889383334106</v>
      </c>
      <c r="M97" s="17">
        <f t="shared" si="11"/>
        <v>902.5127729023327</v>
      </c>
      <c r="N97" s="17">
        <f t="shared" si="14"/>
        <v>781.8127729023327</v>
      </c>
      <c r="O97" s="15">
        <f t="shared" si="12"/>
        <v>1100.86068</v>
      </c>
      <c r="P97" s="15">
        <f t="shared" si="16"/>
        <v>8.42819569086612</v>
      </c>
    </row>
    <row r="98" spans="1:16" ht="12.75">
      <c r="A98" s="1" t="s">
        <v>11</v>
      </c>
      <c r="B98" s="1" t="s">
        <v>16</v>
      </c>
      <c r="C98" s="1" t="s">
        <v>29</v>
      </c>
      <c r="D98" s="2">
        <v>5845</v>
      </c>
      <c r="E98" s="2">
        <v>62.2</v>
      </c>
      <c r="F98" s="2">
        <v>7763.6</v>
      </c>
      <c r="G98" s="2">
        <v>974</v>
      </c>
      <c r="H98" s="2">
        <v>8.5</v>
      </c>
      <c r="I98" s="2">
        <v>29.3</v>
      </c>
      <c r="J98" s="2">
        <v>256.7</v>
      </c>
      <c r="K98" s="17">
        <f>1-D98/$D$96</f>
        <v>0.24265001230936678</v>
      </c>
      <c r="L98" s="17">
        <f t="shared" si="15"/>
        <v>0.5484324541479317</v>
      </c>
      <c r="M98" s="17">
        <f t="shared" si="11"/>
        <v>911.9095428841364</v>
      </c>
      <c r="N98" s="17">
        <f t="shared" si="14"/>
        <v>791.3095428841365</v>
      </c>
      <c r="O98" s="15">
        <f t="shared" si="12"/>
        <v>962.18348</v>
      </c>
      <c r="P98" s="15">
        <f t="shared" si="16"/>
        <v>7.391571841039886</v>
      </c>
    </row>
    <row r="99" spans="1:16" ht="12.75">
      <c r="A99" s="1" t="s">
        <v>11</v>
      </c>
      <c r="B99" s="1" t="s">
        <v>38</v>
      </c>
      <c r="C99" s="1" t="s">
        <v>30</v>
      </c>
      <c r="D99" s="2">
        <v>4984.7</v>
      </c>
      <c r="E99" s="2">
        <v>53</v>
      </c>
      <c r="F99" s="2">
        <v>8163.6</v>
      </c>
      <c r="G99" s="2">
        <v>863.1</v>
      </c>
      <c r="H99" s="2">
        <v>8</v>
      </c>
      <c r="I99" s="2">
        <v>29.3</v>
      </c>
      <c r="J99" s="2">
        <v>209.6</v>
      </c>
      <c r="K99" s="17">
        <f>1-D99/$D$96</f>
        <v>0.3541210464257486</v>
      </c>
      <c r="L99" s="17">
        <f t="shared" si="15"/>
        <v>0.6148967073038829</v>
      </c>
      <c r="M99" s="17">
        <f t="shared" si="11"/>
        <v>958.8933927931547</v>
      </c>
      <c r="N99" s="17">
        <f t="shared" si="14"/>
        <v>847.9933927931547</v>
      </c>
      <c r="O99" s="15">
        <f t="shared" si="12"/>
        <v>835.1076800000001</v>
      </c>
      <c r="P99" s="15">
        <f t="shared" si="16"/>
        <v>6.93354007007941</v>
      </c>
    </row>
    <row r="100" spans="1:16" ht="12.75">
      <c r="A100" s="1" t="s">
        <v>12</v>
      </c>
      <c r="B100" s="1" t="s">
        <v>15</v>
      </c>
      <c r="C100" s="1" t="s">
        <v>30</v>
      </c>
      <c r="D100" s="2">
        <v>5315.4</v>
      </c>
      <c r="E100" s="2">
        <v>56.5</v>
      </c>
      <c r="F100" s="2">
        <v>14119</v>
      </c>
      <c r="G100" s="2">
        <v>905.7</v>
      </c>
      <c r="H100" s="2">
        <v>14.4</v>
      </c>
      <c r="I100" s="2">
        <v>29.3</v>
      </c>
      <c r="J100" s="2">
        <v>227.7</v>
      </c>
      <c r="K100" s="17">
        <f>1-D100/$D$100</f>
        <v>0</v>
      </c>
      <c r="L100" s="17">
        <f t="shared" si="15"/>
        <v>0.589347795855931</v>
      </c>
      <c r="M100" s="17">
        <f t="shared" si="11"/>
        <v>1658.4124421635736</v>
      </c>
      <c r="N100" s="17">
        <f t="shared" si="14"/>
        <v>1701.0124421635737</v>
      </c>
      <c r="O100" s="15">
        <f t="shared" si="12"/>
        <v>883.9414800000001</v>
      </c>
      <c r="P100" s="15">
        <f t="shared" si="16"/>
        <v>12.510484475356236</v>
      </c>
    </row>
    <row r="101" spans="1:16" ht="12.75">
      <c r="A101" s="1" t="s">
        <v>12</v>
      </c>
      <c r="B101" s="1" t="s">
        <v>12</v>
      </c>
      <c r="C101" s="1" t="s">
        <v>30</v>
      </c>
      <c r="D101" s="2">
        <v>4722.3</v>
      </c>
      <c r="E101" s="2">
        <v>50.2</v>
      </c>
      <c r="F101" s="2">
        <v>15639</v>
      </c>
      <c r="G101" s="2">
        <v>829.3</v>
      </c>
      <c r="H101" s="2">
        <v>14.8</v>
      </c>
      <c r="I101" s="2">
        <v>29.3</v>
      </c>
      <c r="J101" s="2">
        <v>195.2</v>
      </c>
      <c r="K101" s="17">
        <f>1-D101/$D$100</f>
        <v>0.11158144260074487</v>
      </c>
      <c r="L101" s="17">
        <f t="shared" si="15"/>
        <v>0.6351689612015019</v>
      </c>
      <c r="M101" s="17">
        <f t="shared" si="11"/>
        <v>1836.9510718178433</v>
      </c>
      <c r="N101" s="17">
        <f t="shared" si="14"/>
        <v>1760.5510718178432</v>
      </c>
      <c r="O101" s="15">
        <f t="shared" si="12"/>
        <v>796.25648</v>
      </c>
      <c r="P101" s="15">
        <f t="shared" si="16"/>
        <v>12.858287350780065</v>
      </c>
    </row>
    <row r="102" spans="1:16" ht="12.75">
      <c r="A102" s="1" t="s">
        <v>12</v>
      </c>
      <c r="B102" s="1" t="s">
        <v>16</v>
      </c>
      <c r="C102" s="1" t="s">
        <v>30</v>
      </c>
      <c r="D102" s="2">
        <v>4129.1</v>
      </c>
      <c r="E102" s="2">
        <v>43.9</v>
      </c>
      <c r="F102" s="2">
        <v>15719</v>
      </c>
      <c r="G102" s="2">
        <v>752.8</v>
      </c>
      <c r="H102" s="2">
        <v>13.8</v>
      </c>
      <c r="I102" s="2">
        <v>29.3</v>
      </c>
      <c r="J102" s="2">
        <v>162.6</v>
      </c>
      <c r="K102" s="17">
        <f>1-D102/$D$100</f>
        <v>0.22318169846107527</v>
      </c>
      <c r="L102" s="17">
        <f t="shared" si="15"/>
        <v>0.6809978522535886</v>
      </c>
      <c r="M102" s="17">
        <f t="shared" si="11"/>
        <v>1846.3478417996469</v>
      </c>
      <c r="N102" s="17">
        <f t="shared" si="14"/>
        <v>1769.8478417996469</v>
      </c>
      <c r="O102" s="15">
        <f t="shared" si="12"/>
        <v>708.3016799999999</v>
      </c>
      <c r="P102" s="15">
        <f t="shared" si="16"/>
        <v>12.05247730969139</v>
      </c>
    </row>
    <row r="103" spans="1:16" ht="12.75">
      <c r="A103" s="1" t="s">
        <v>12</v>
      </c>
      <c r="B103" s="1" t="s">
        <v>38</v>
      </c>
      <c r="C103" s="1" t="s">
        <v>31</v>
      </c>
      <c r="D103" s="2">
        <v>3543.3</v>
      </c>
      <c r="E103" s="2">
        <v>37.7</v>
      </c>
      <c r="F103" s="2">
        <v>16119</v>
      </c>
      <c r="G103" s="2">
        <v>677.4</v>
      </c>
      <c r="H103" s="2">
        <v>13.3</v>
      </c>
      <c r="I103" s="2">
        <v>29.3</v>
      </c>
      <c r="J103" s="2">
        <v>130.5</v>
      </c>
      <c r="K103" s="17">
        <f>1-D103/$D$100</f>
        <v>0.3333897731120893</v>
      </c>
      <c r="L103" s="17">
        <f t="shared" si="15"/>
        <v>0.7262550410235016</v>
      </c>
      <c r="M103" s="17">
        <f t="shared" si="11"/>
        <v>1893.3316917086652</v>
      </c>
      <c r="N103" s="17">
        <f t="shared" si="14"/>
        <v>1817.9316917086653</v>
      </c>
      <c r="O103" s="15">
        <f t="shared" si="12"/>
        <v>621.69588</v>
      </c>
      <c r="P103" s="15">
        <f t="shared" si="16"/>
        <v>11.589574200525014</v>
      </c>
    </row>
    <row r="104" spans="1:16" ht="12.75">
      <c r="A104" s="1" t="s">
        <v>17</v>
      </c>
      <c r="B104" s="1" t="s">
        <v>15</v>
      </c>
      <c r="C104" s="1" t="s">
        <v>30</v>
      </c>
      <c r="D104" s="2">
        <v>4725.4</v>
      </c>
      <c r="E104" s="2">
        <v>50.3</v>
      </c>
      <c r="F104" s="2">
        <v>16427.2</v>
      </c>
      <c r="G104" s="2">
        <v>829.7</v>
      </c>
      <c r="H104" s="2">
        <v>15.5</v>
      </c>
      <c r="I104" s="2">
        <v>29.3</v>
      </c>
      <c r="J104" s="2">
        <v>195.3</v>
      </c>
      <c r="K104" s="17">
        <f>1-D104/$D$104</f>
        <v>0</v>
      </c>
      <c r="L104" s="17">
        <f t="shared" si="15"/>
        <v>0.6349294642995102</v>
      </c>
      <c r="M104" s="17">
        <f t="shared" si="11"/>
        <v>1929.532748063564</v>
      </c>
      <c r="N104" s="17">
        <f t="shared" si="14"/>
        <v>2081.832748063564</v>
      </c>
      <c r="O104" s="15">
        <f t="shared" si="12"/>
        <v>796.52628</v>
      </c>
      <c r="P104" s="15">
        <f t="shared" si="16"/>
        <v>13.509337176351819</v>
      </c>
    </row>
    <row r="105" spans="1:16" ht="12.75">
      <c r="A105" s="1" t="s">
        <v>17</v>
      </c>
      <c r="B105" s="1" t="s">
        <v>12</v>
      </c>
      <c r="C105" s="1" t="s">
        <v>30</v>
      </c>
      <c r="D105" s="2">
        <v>4216.5</v>
      </c>
      <c r="E105" s="2">
        <v>44.9</v>
      </c>
      <c r="F105" s="2">
        <v>17947.2</v>
      </c>
      <c r="G105" s="2">
        <v>764.1</v>
      </c>
      <c r="H105" s="2">
        <v>16</v>
      </c>
      <c r="I105" s="2">
        <v>29.3</v>
      </c>
      <c r="J105" s="2">
        <v>167.4</v>
      </c>
      <c r="K105" s="17">
        <f>1-D105/$D$104</f>
        <v>0.10769458670165477</v>
      </c>
      <c r="L105" s="17">
        <f t="shared" si="15"/>
        <v>0.6742455847587261</v>
      </c>
      <c r="M105" s="17">
        <f t="shared" si="11"/>
        <v>2108.0713777178335</v>
      </c>
      <c r="N105" s="17">
        <f t="shared" si="14"/>
        <v>2042.4713777178335</v>
      </c>
      <c r="O105" s="15">
        <f t="shared" si="12"/>
        <v>721.2520800000001</v>
      </c>
      <c r="P105" s="15">
        <f t="shared" si="16"/>
        <v>13.898952250463655</v>
      </c>
    </row>
    <row r="106" spans="1:16" ht="12.75">
      <c r="A106" s="1" t="s">
        <v>17</v>
      </c>
      <c r="B106" s="1" t="s">
        <v>16</v>
      </c>
      <c r="C106" s="1" t="s">
        <v>31</v>
      </c>
      <c r="D106" s="2">
        <v>3707.6</v>
      </c>
      <c r="E106" s="2">
        <v>39.4</v>
      </c>
      <c r="F106" s="2">
        <v>18027.2</v>
      </c>
      <c r="G106" s="2">
        <v>698.5</v>
      </c>
      <c r="H106" s="2">
        <v>15.1</v>
      </c>
      <c r="I106" s="2">
        <v>29.3</v>
      </c>
      <c r="J106" s="2">
        <v>139.5</v>
      </c>
      <c r="K106" s="17">
        <f>1-D106/$D$104</f>
        <v>0.21538917340330976</v>
      </c>
      <c r="L106" s="17">
        <f t="shared" si="15"/>
        <v>0.7135617052179422</v>
      </c>
      <c r="M106" s="17">
        <f t="shared" si="11"/>
        <v>2117.4681476996375</v>
      </c>
      <c r="N106" s="17">
        <f t="shared" si="14"/>
        <v>2051.8681476996376</v>
      </c>
      <c r="O106" s="15">
        <f t="shared" si="12"/>
        <v>645.97788</v>
      </c>
      <c r="P106" s="15">
        <f t="shared" si="16"/>
        <v>13.191885766722747</v>
      </c>
    </row>
    <row r="107" spans="1:16" ht="12.75">
      <c r="A107" s="1" t="s">
        <v>17</v>
      </c>
      <c r="B107" s="1" t="s">
        <v>38</v>
      </c>
      <c r="C107" s="1" t="s">
        <v>31</v>
      </c>
      <c r="D107" s="2">
        <v>3189.3</v>
      </c>
      <c r="E107" s="2">
        <v>33.9</v>
      </c>
      <c r="F107" s="2">
        <v>18427.2</v>
      </c>
      <c r="G107" s="2">
        <v>631.7</v>
      </c>
      <c r="H107" s="2">
        <v>14.7</v>
      </c>
      <c r="I107" s="2">
        <v>29.3</v>
      </c>
      <c r="J107" s="2">
        <v>111.1</v>
      </c>
      <c r="K107" s="17">
        <f>1-D107/$D$104</f>
        <v>0.32507300969230113</v>
      </c>
      <c r="L107" s="17">
        <f t="shared" si="15"/>
        <v>0.753604042089649</v>
      </c>
      <c r="M107" s="17">
        <f t="shared" si="11"/>
        <v>2164.451997608656</v>
      </c>
      <c r="N107" s="17">
        <f t="shared" si="14"/>
        <v>2097.6519976086556</v>
      </c>
      <c r="O107" s="15">
        <f t="shared" si="12"/>
        <v>569.35468</v>
      </c>
      <c r="P107" s="15">
        <f t="shared" si="16"/>
        <v>12.768644811573935</v>
      </c>
    </row>
    <row r="108" spans="1:16" ht="12.75">
      <c r="A108" s="1" t="s">
        <v>13</v>
      </c>
      <c r="B108" s="1" t="s">
        <v>15</v>
      </c>
      <c r="C108" s="1" t="s">
        <v>31</v>
      </c>
      <c r="D108" s="2">
        <v>3840.3</v>
      </c>
      <c r="E108" s="2">
        <v>40.9</v>
      </c>
      <c r="F108" s="2">
        <v>20012.4</v>
      </c>
      <c r="G108" s="2">
        <v>715.6</v>
      </c>
      <c r="H108" s="2">
        <v>17.1</v>
      </c>
      <c r="I108" s="2">
        <v>29.3</v>
      </c>
      <c r="J108" s="2">
        <v>146.8</v>
      </c>
      <c r="K108" s="17">
        <f>1-D108/$D$108</f>
        <v>0</v>
      </c>
      <c r="L108" s="17">
        <f t="shared" si="15"/>
        <v>0.7033096926713948</v>
      </c>
      <c r="M108" s="17">
        <f t="shared" si="11"/>
        <v>2350.648994798095</v>
      </c>
      <c r="N108" s="17">
        <f t="shared" si="14"/>
        <v>2434.548994798095</v>
      </c>
      <c r="O108" s="15">
        <f t="shared" si="12"/>
        <v>665.6732800000001</v>
      </c>
      <c r="P108" s="15">
        <f t="shared" si="16"/>
        <v>14.85876290129441</v>
      </c>
    </row>
    <row r="109" spans="1:16" ht="12.75">
      <c r="A109" s="1" t="s">
        <v>13</v>
      </c>
      <c r="B109" s="1" t="s">
        <v>12</v>
      </c>
      <c r="C109" s="1" t="s">
        <v>31</v>
      </c>
      <c r="D109" s="2">
        <v>3457.9</v>
      </c>
      <c r="E109" s="2">
        <v>36.8</v>
      </c>
      <c r="F109" s="2">
        <v>21532.4</v>
      </c>
      <c r="G109" s="2">
        <v>666.3</v>
      </c>
      <c r="H109" s="2">
        <v>17.6</v>
      </c>
      <c r="I109" s="2">
        <v>29.3</v>
      </c>
      <c r="J109" s="2">
        <v>125.8</v>
      </c>
      <c r="K109" s="17">
        <f>1-D109/$D$108</f>
        <v>0.09957555399317763</v>
      </c>
      <c r="L109" s="17">
        <f t="shared" si="15"/>
        <v>0.7328527943880467</v>
      </c>
      <c r="M109" s="17">
        <f t="shared" si="11"/>
        <v>2529.1876244523646</v>
      </c>
      <c r="N109" s="17">
        <f t="shared" si="14"/>
        <v>2479.8876244523644</v>
      </c>
      <c r="O109" s="15">
        <f t="shared" si="12"/>
        <v>609.0152800000001</v>
      </c>
      <c r="P109" s="15">
        <f t="shared" si="16"/>
        <v>15.341935259546924</v>
      </c>
    </row>
    <row r="110" spans="1:16" ht="12.75">
      <c r="A110" s="1" t="s">
        <v>13</v>
      </c>
      <c r="B110" s="1" t="s">
        <v>16</v>
      </c>
      <c r="C110" s="1" t="s">
        <v>31</v>
      </c>
      <c r="D110" s="2">
        <v>3075.4</v>
      </c>
      <c r="E110" s="2">
        <v>32.7</v>
      </c>
      <c r="F110" s="2">
        <v>21612.4</v>
      </c>
      <c r="G110" s="2">
        <v>617.1</v>
      </c>
      <c r="H110" s="2">
        <v>17</v>
      </c>
      <c r="I110" s="2">
        <v>29.3</v>
      </c>
      <c r="J110" s="2">
        <v>104.9</v>
      </c>
      <c r="K110" s="17">
        <f>1-D110/$D$108</f>
        <v>0.19917714761867567</v>
      </c>
      <c r="L110" s="17">
        <f t="shared" si="15"/>
        <v>0.7624036218112147</v>
      </c>
      <c r="M110" s="17">
        <f t="shared" si="11"/>
        <v>2538.584394434168</v>
      </c>
      <c r="N110" s="17">
        <f t="shared" si="14"/>
        <v>2489.3843944341684</v>
      </c>
      <c r="O110" s="15">
        <f t="shared" si="12"/>
        <v>552.6270800000001</v>
      </c>
      <c r="P110" s="15">
        <f t="shared" si="16"/>
        <v>14.80415138752444</v>
      </c>
    </row>
    <row r="111" spans="1:16" ht="12.75">
      <c r="A111" s="1" t="s">
        <v>13</v>
      </c>
      <c r="B111" s="1" t="s">
        <v>38</v>
      </c>
      <c r="C111" s="1" t="s">
        <v>36</v>
      </c>
      <c r="D111" s="2">
        <v>2658.3</v>
      </c>
      <c r="E111" s="2">
        <v>28.3</v>
      </c>
      <c r="F111" s="2">
        <v>22012.4</v>
      </c>
      <c r="G111" s="2">
        <v>563.3</v>
      </c>
      <c r="H111" s="2">
        <v>16.6</v>
      </c>
      <c r="I111" s="2">
        <v>29.3</v>
      </c>
      <c r="J111" s="2">
        <v>82</v>
      </c>
      <c r="K111" s="17">
        <f>1-D111/$D$108</f>
        <v>0.30778845402702915</v>
      </c>
      <c r="L111" s="17">
        <f t="shared" si="15"/>
        <v>0.7946275436888703</v>
      </c>
      <c r="M111" s="17">
        <f t="shared" si="11"/>
        <v>2585.5682443431865</v>
      </c>
      <c r="N111" s="17">
        <f t="shared" si="14"/>
        <v>2531.7682443431863</v>
      </c>
      <c r="O111" s="15">
        <f t="shared" si="12"/>
        <v>490.84288000000004</v>
      </c>
      <c r="P111" s="15">
        <f t="shared" si="16"/>
        <v>14.465929582722165</v>
      </c>
    </row>
    <row r="112" spans="4:6" ht="12.75">
      <c r="D112">
        <f>D91-D111</f>
        <v>10285.5</v>
      </c>
      <c r="F112">
        <f>F111</f>
        <v>22012.4</v>
      </c>
    </row>
    <row r="113" spans="5:6" ht="12.75">
      <c r="E113">
        <f>F112/D112</f>
        <v>2.1401390306742503</v>
      </c>
      <c r="F113" t="s">
        <v>39</v>
      </c>
    </row>
    <row r="115" spans="1:10" ht="12.75">
      <c r="A115" s="1" t="s">
        <v>25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6" ht="12.75">
      <c r="A117" s="1" t="s">
        <v>1</v>
      </c>
      <c r="B117" s="1" t="s">
        <v>14</v>
      </c>
      <c r="C117" s="1" t="s">
        <v>26</v>
      </c>
      <c r="D117" s="1" t="s">
        <v>2</v>
      </c>
      <c r="E117" s="1" t="s">
        <v>3</v>
      </c>
      <c r="F117" s="1" t="s">
        <v>4</v>
      </c>
      <c r="G117" s="1" t="s">
        <v>5</v>
      </c>
      <c r="H117" s="1" t="s">
        <v>6</v>
      </c>
      <c r="I117" s="1" t="s">
        <v>7</v>
      </c>
      <c r="J117" s="1" t="s">
        <v>8</v>
      </c>
      <c r="K117" s="16" t="s">
        <v>40</v>
      </c>
      <c r="L117" s="16" t="s">
        <v>41</v>
      </c>
      <c r="M117" s="16" t="s">
        <v>42</v>
      </c>
      <c r="N117" s="16" t="s">
        <v>43</v>
      </c>
      <c r="O117" s="14" t="s">
        <v>47</v>
      </c>
      <c r="P117" s="14" t="s">
        <v>48</v>
      </c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 t="s">
        <v>9</v>
      </c>
      <c r="J118" s="1" t="s">
        <v>10</v>
      </c>
      <c r="K118" s="17"/>
      <c r="L118" s="17"/>
      <c r="M118" s="17"/>
      <c r="N118" s="17"/>
      <c r="O118" s="15"/>
      <c r="P118" s="15"/>
    </row>
    <row r="119" spans="1:16" ht="12.75">
      <c r="A119" s="1" t="s">
        <v>19</v>
      </c>
      <c r="B119" s="1" t="s">
        <v>15</v>
      </c>
      <c r="C119" s="1" t="s">
        <v>28</v>
      </c>
      <c r="D119" s="2">
        <v>11553</v>
      </c>
      <c r="E119" s="2">
        <v>122.9</v>
      </c>
      <c r="F119" s="2">
        <v>0</v>
      </c>
      <c r="G119" s="2">
        <v>1709.5</v>
      </c>
      <c r="H119" s="2">
        <v>0</v>
      </c>
      <c r="I119" s="2">
        <v>29.3</v>
      </c>
      <c r="J119" s="2">
        <v>569.7</v>
      </c>
      <c r="K119" s="17"/>
      <c r="L119" s="17"/>
      <c r="M119" s="17">
        <f t="shared" si="11"/>
        <v>0</v>
      </c>
      <c r="N119" s="17"/>
      <c r="O119" s="15">
        <f t="shared" si="12"/>
        <v>1806.65748</v>
      </c>
      <c r="P119" s="15">
        <f>F119/(O$91-O119)</f>
        <v>0</v>
      </c>
    </row>
    <row r="120" spans="1:16" ht="12.75">
      <c r="A120" s="1" t="s">
        <v>18</v>
      </c>
      <c r="B120" s="1" t="s">
        <v>15</v>
      </c>
      <c r="C120" s="1" t="s">
        <v>28</v>
      </c>
      <c r="D120" s="2">
        <v>9909.3</v>
      </c>
      <c r="E120" s="2">
        <v>105.4</v>
      </c>
      <c r="F120" s="2">
        <v>400</v>
      </c>
      <c r="G120" s="2">
        <v>1497.7</v>
      </c>
      <c r="H120" s="2">
        <v>1.9</v>
      </c>
      <c r="I120" s="2">
        <v>29.3</v>
      </c>
      <c r="J120" s="2">
        <v>479.6</v>
      </c>
      <c r="K120" s="17">
        <f>1-D120/$D$120</f>
        <v>0</v>
      </c>
      <c r="L120" s="17">
        <f aca="true" t="shared" si="17" ref="L120:L139">1-D120/$D$119</f>
        <v>0.14227473383536748</v>
      </c>
      <c r="M120" s="17">
        <f t="shared" si="11"/>
        <v>46.9838499090183</v>
      </c>
      <c r="N120" s="17">
        <f t="shared" si="14"/>
        <v>-164.81615009098164</v>
      </c>
      <c r="O120" s="15">
        <f t="shared" si="12"/>
        <v>1563.56768</v>
      </c>
      <c r="P120" s="15">
        <f>F120/(O$119-O120)</f>
        <v>1.6454824513410273</v>
      </c>
    </row>
    <row r="121" spans="1:16" ht="12.75">
      <c r="A121" s="1" t="s">
        <v>18</v>
      </c>
      <c r="B121" s="1" t="s">
        <v>12</v>
      </c>
      <c r="C121" s="1" t="s">
        <v>28</v>
      </c>
      <c r="D121" s="2">
        <v>8659.8</v>
      </c>
      <c r="E121" s="2">
        <v>92.1</v>
      </c>
      <c r="F121" s="2">
        <v>1920</v>
      </c>
      <c r="G121" s="2">
        <v>1336.7</v>
      </c>
      <c r="H121" s="2">
        <v>5.2</v>
      </c>
      <c r="I121" s="2">
        <v>29.3</v>
      </c>
      <c r="J121" s="2">
        <v>411.1</v>
      </c>
      <c r="K121" s="17">
        <f>1-D121/$D$120</f>
        <v>0.12609366958311885</v>
      </c>
      <c r="L121" s="17">
        <f t="shared" si="17"/>
        <v>0.25042846014022335</v>
      </c>
      <c r="M121" s="17">
        <f t="shared" si="11"/>
        <v>225.52247956328787</v>
      </c>
      <c r="N121" s="17">
        <f t="shared" si="14"/>
        <v>64.52247956328787</v>
      </c>
      <c r="O121" s="15">
        <f t="shared" si="12"/>
        <v>1378.75468</v>
      </c>
      <c r="P121" s="15">
        <f aca="true" t="shared" si="18" ref="P121:P139">F121/(O$119-O121)</f>
        <v>4.487000318763981</v>
      </c>
    </row>
    <row r="122" spans="1:16" ht="12.75">
      <c r="A122" s="1" t="s">
        <v>18</v>
      </c>
      <c r="B122" s="1" t="s">
        <v>16</v>
      </c>
      <c r="C122" s="1" t="s">
        <v>29</v>
      </c>
      <c r="D122" s="2">
        <v>7410.4</v>
      </c>
      <c r="E122" s="2">
        <v>78.8</v>
      </c>
      <c r="F122" s="2">
        <v>2000</v>
      </c>
      <c r="G122" s="2">
        <v>1175.7</v>
      </c>
      <c r="H122" s="2">
        <v>3.7</v>
      </c>
      <c r="I122" s="2">
        <v>29.3</v>
      </c>
      <c r="J122" s="2">
        <v>342.6</v>
      </c>
      <c r="K122" s="17">
        <f>1-D122/$D$120</f>
        <v>0.2521772476360591</v>
      </c>
      <c r="L122" s="17">
        <f t="shared" si="17"/>
        <v>0.3585735306846707</v>
      </c>
      <c r="M122" s="17">
        <f t="shared" si="11"/>
        <v>234.9192495450915</v>
      </c>
      <c r="N122" s="17">
        <f t="shared" si="14"/>
        <v>73.9192495450915</v>
      </c>
      <c r="O122" s="15">
        <f t="shared" si="12"/>
        <v>1193.94168</v>
      </c>
      <c r="P122" s="15">
        <f t="shared" si="18"/>
        <v>3.2641560736641675</v>
      </c>
    </row>
    <row r="123" spans="1:16" ht="12.75">
      <c r="A123" s="1" t="s">
        <v>18</v>
      </c>
      <c r="B123" s="1" t="s">
        <v>38</v>
      </c>
      <c r="C123" s="1" t="s">
        <v>29</v>
      </c>
      <c r="D123" s="2">
        <v>6299.7</v>
      </c>
      <c r="E123" s="2">
        <v>67</v>
      </c>
      <c r="F123" s="2">
        <v>2400</v>
      </c>
      <c r="G123" s="2">
        <v>1032.6</v>
      </c>
      <c r="H123" s="2">
        <v>3.5</v>
      </c>
      <c r="I123" s="2">
        <v>29.3</v>
      </c>
      <c r="J123" s="2">
        <v>281.7</v>
      </c>
      <c r="K123" s="17">
        <f>1-D123/$D$120</f>
        <v>0.3642638733311132</v>
      </c>
      <c r="L123" s="17">
        <f t="shared" si="17"/>
        <v>0.4547130615424565</v>
      </c>
      <c r="M123" s="17">
        <f t="shared" si="11"/>
        <v>281.90309945410985</v>
      </c>
      <c r="N123" s="17">
        <f t="shared" si="14"/>
        <v>138.8030994541097</v>
      </c>
      <c r="O123" s="15">
        <f t="shared" si="12"/>
        <v>1029.63348</v>
      </c>
      <c r="P123" s="15">
        <f t="shared" si="18"/>
        <v>3.088707684704719</v>
      </c>
    </row>
    <row r="124" spans="1:16" ht="12.75">
      <c r="A124" s="1" t="s">
        <v>11</v>
      </c>
      <c r="B124" s="1" t="s">
        <v>15</v>
      </c>
      <c r="C124" s="1" t="s">
        <v>29</v>
      </c>
      <c r="D124" s="2">
        <v>6874.8</v>
      </c>
      <c r="E124" s="2">
        <v>73.1</v>
      </c>
      <c r="F124" s="2">
        <v>4052.1</v>
      </c>
      <c r="G124" s="2">
        <v>1106.7</v>
      </c>
      <c r="H124" s="2">
        <v>6.7</v>
      </c>
      <c r="I124" s="2">
        <v>29.3</v>
      </c>
      <c r="J124" s="2">
        <v>313.2</v>
      </c>
      <c r="K124" s="17">
        <f>1-D124/$D$124</f>
        <v>0</v>
      </c>
      <c r="L124" s="17">
        <f t="shared" si="17"/>
        <v>0.40493378343287456</v>
      </c>
      <c r="M124" s="17">
        <f t="shared" si="11"/>
        <v>475.95814554083273</v>
      </c>
      <c r="N124" s="17">
        <f t="shared" si="14"/>
        <v>550.0581455408328</v>
      </c>
      <c r="O124" s="15">
        <f t="shared" si="12"/>
        <v>1114.62048</v>
      </c>
      <c r="P124" s="15">
        <f t="shared" si="18"/>
        <v>5.855322764534265</v>
      </c>
    </row>
    <row r="125" spans="1:16" ht="12.75">
      <c r="A125" s="1" t="s">
        <v>11</v>
      </c>
      <c r="B125" s="1" t="s">
        <v>12</v>
      </c>
      <c r="C125" s="1" t="s">
        <v>29</v>
      </c>
      <c r="D125" s="2">
        <v>6058.9</v>
      </c>
      <c r="E125" s="2">
        <v>64.5</v>
      </c>
      <c r="F125" s="2">
        <v>5572.1</v>
      </c>
      <c r="G125" s="2">
        <v>1001.5</v>
      </c>
      <c r="H125" s="2">
        <v>7.9</v>
      </c>
      <c r="I125" s="2">
        <v>29.3</v>
      </c>
      <c r="J125" s="2">
        <v>268.5</v>
      </c>
      <c r="K125" s="17">
        <f>1-D125/$D$124</f>
        <v>0.11867981614010592</v>
      </c>
      <c r="L125" s="17">
        <f t="shared" si="17"/>
        <v>0.4755561326062495</v>
      </c>
      <c r="M125" s="17">
        <f t="shared" si="11"/>
        <v>654.4967751951023</v>
      </c>
      <c r="N125" s="17">
        <f t="shared" si="14"/>
        <v>549.2967751951022</v>
      </c>
      <c r="O125" s="15">
        <f t="shared" si="12"/>
        <v>994.0198800000001</v>
      </c>
      <c r="P125" s="15">
        <f t="shared" si="18"/>
        <v>6.856808003961421</v>
      </c>
    </row>
    <row r="126" spans="1:16" ht="12.75">
      <c r="A126" s="1" t="s">
        <v>11</v>
      </c>
      <c r="B126" s="1" t="s">
        <v>16</v>
      </c>
      <c r="C126" s="1" t="s">
        <v>30</v>
      </c>
      <c r="D126" s="2">
        <v>5242.9</v>
      </c>
      <c r="E126" s="2">
        <v>55.8</v>
      </c>
      <c r="F126" s="2">
        <v>5652.1</v>
      </c>
      <c r="G126" s="2">
        <v>896.4</v>
      </c>
      <c r="H126" s="2">
        <v>7</v>
      </c>
      <c r="I126" s="2">
        <v>29.3</v>
      </c>
      <c r="J126" s="2">
        <v>223.7</v>
      </c>
      <c r="K126" s="17">
        <f>1-D126/$D$124</f>
        <v>0.23737417815791018</v>
      </c>
      <c r="L126" s="17">
        <f t="shared" si="17"/>
        <v>0.5461871375400329</v>
      </c>
      <c r="M126" s="17">
        <f t="shared" si="11"/>
        <v>663.893545176906</v>
      </c>
      <c r="N126" s="17">
        <f t="shared" si="14"/>
        <v>558.7935451769059</v>
      </c>
      <c r="O126" s="15">
        <f t="shared" si="12"/>
        <v>873.1494799999999</v>
      </c>
      <c r="P126" s="15">
        <f t="shared" si="18"/>
        <v>6.054688336896952</v>
      </c>
    </row>
    <row r="127" spans="1:16" ht="12.75">
      <c r="A127" s="1" t="s">
        <v>11</v>
      </c>
      <c r="B127" s="1" t="s">
        <v>38</v>
      </c>
      <c r="C127" s="1" t="s">
        <v>30</v>
      </c>
      <c r="D127" s="2">
        <v>4479</v>
      </c>
      <c r="E127" s="2">
        <v>47.6</v>
      </c>
      <c r="F127" s="2">
        <v>797.9</v>
      </c>
      <c r="G127" s="2">
        <v>6052.1</v>
      </c>
      <c r="H127" s="2">
        <v>6.6</v>
      </c>
      <c r="I127" s="2">
        <v>29.3</v>
      </c>
      <c r="J127" s="2">
        <v>181.8</v>
      </c>
      <c r="K127" s="17">
        <f>1-D127/$D$124</f>
        <v>0.34849013789492056</v>
      </c>
      <c r="L127" s="17">
        <f t="shared" si="17"/>
        <v>0.6123084913009608</v>
      </c>
      <c r="M127" s="17">
        <f t="shared" si="11"/>
        <v>93.72103460601427</v>
      </c>
      <c r="N127" s="17">
        <f t="shared" si="14"/>
        <v>5249.421034606015</v>
      </c>
      <c r="O127" s="15">
        <f t="shared" si="12"/>
        <v>760.10328</v>
      </c>
      <c r="P127" s="15">
        <f t="shared" si="18"/>
        <v>0.762406763070656</v>
      </c>
    </row>
    <row r="128" spans="1:16" ht="12.75">
      <c r="A128" s="1" t="s">
        <v>12</v>
      </c>
      <c r="B128" s="1" t="s">
        <v>15</v>
      </c>
      <c r="C128" s="1" t="s">
        <v>30</v>
      </c>
      <c r="D128" s="2">
        <v>4894</v>
      </c>
      <c r="E128" s="2">
        <v>52.1</v>
      </c>
      <c r="F128" s="2">
        <v>10687.8</v>
      </c>
      <c r="G128" s="2">
        <v>851.4</v>
      </c>
      <c r="H128" s="2">
        <v>12.5</v>
      </c>
      <c r="I128" s="2">
        <v>29.3</v>
      </c>
      <c r="J128" s="2">
        <v>204.6</v>
      </c>
      <c r="K128" s="17">
        <f>1-D128/$D$128</f>
        <v>0</v>
      </c>
      <c r="L128" s="17">
        <f t="shared" si="17"/>
        <v>0.5763870856054705</v>
      </c>
      <c r="M128" s="17">
        <f aca="true" t="shared" si="19" ref="M128:M139">(F128*0.1*(1+0.1)^20)/(((1+0.1)^20)-1)</f>
        <v>1255.3849776440145</v>
      </c>
      <c r="N128" s="17">
        <f t="shared" si="14"/>
        <v>-3945.315022355986</v>
      </c>
      <c r="O128" s="15">
        <f aca="true" t="shared" si="20" ref="O128:O139">(I128*$N$1+$Q$1*J128)*71</f>
        <v>821.61768</v>
      </c>
      <c r="P128" s="15">
        <f t="shared" si="18"/>
        <v>10.85011996469584</v>
      </c>
    </row>
    <row r="129" spans="1:16" ht="12.75">
      <c r="A129" s="1" t="s">
        <v>12</v>
      </c>
      <c r="B129" s="1" t="s">
        <v>12</v>
      </c>
      <c r="C129" s="1" t="s">
        <v>30</v>
      </c>
      <c r="D129" s="2">
        <v>4361</v>
      </c>
      <c r="E129" s="2">
        <v>46.4</v>
      </c>
      <c r="F129" s="2">
        <v>12207.8</v>
      </c>
      <c r="G129" s="2">
        <v>782.7</v>
      </c>
      <c r="H129" s="2">
        <v>13.2</v>
      </c>
      <c r="I129" s="2">
        <v>29.3</v>
      </c>
      <c r="J129" s="2">
        <v>175.4</v>
      </c>
      <c r="K129" s="17">
        <f>1-D129/$D$128</f>
        <v>0.10890886800163468</v>
      </c>
      <c r="L129" s="17">
        <f t="shared" si="17"/>
        <v>0.622522288583052</v>
      </c>
      <c r="M129" s="17">
        <f t="shared" si="19"/>
        <v>1433.923607298284</v>
      </c>
      <c r="N129" s="17">
        <f aca="true" t="shared" si="21" ref="N129:N139">M129-(G128-G129)</f>
        <v>1365.2236072982842</v>
      </c>
      <c r="O129" s="15">
        <f t="shared" si="20"/>
        <v>742.83608</v>
      </c>
      <c r="P129" s="15">
        <f t="shared" si="18"/>
        <v>11.47542247223077</v>
      </c>
    </row>
    <row r="130" spans="1:16" ht="12.75">
      <c r="A130" s="1" t="s">
        <v>12</v>
      </c>
      <c r="B130" s="1" t="s">
        <v>16</v>
      </c>
      <c r="C130" s="1" t="s">
        <v>31</v>
      </c>
      <c r="D130" s="2">
        <v>3828</v>
      </c>
      <c r="E130" s="2">
        <v>40.7</v>
      </c>
      <c r="F130" s="2">
        <v>12287.8</v>
      </c>
      <c r="G130" s="2">
        <v>714</v>
      </c>
      <c r="H130" s="2">
        <v>12.3</v>
      </c>
      <c r="I130" s="2">
        <v>29.3</v>
      </c>
      <c r="J130" s="2">
        <v>146.1</v>
      </c>
      <c r="K130" s="17">
        <f>1-D130/$D$128</f>
        <v>0.21781773600326926</v>
      </c>
      <c r="L130" s="17">
        <f t="shared" si="17"/>
        <v>0.6686574915606336</v>
      </c>
      <c r="M130" s="17">
        <f t="shared" si="19"/>
        <v>1443.3203772800878</v>
      </c>
      <c r="N130" s="17">
        <f t="shared" si="21"/>
        <v>1374.6203772800877</v>
      </c>
      <c r="O130" s="15">
        <f t="shared" si="20"/>
        <v>663.7846800000001</v>
      </c>
      <c r="P130" s="15">
        <f t="shared" si="18"/>
        <v>10.751677702015481</v>
      </c>
    </row>
    <row r="131" spans="1:16" ht="12.75">
      <c r="A131" s="1" t="s">
        <v>12</v>
      </c>
      <c r="B131" s="1" t="s">
        <v>38</v>
      </c>
      <c r="C131" s="1" t="s">
        <v>31</v>
      </c>
      <c r="D131" s="2">
        <v>3290.5</v>
      </c>
      <c r="E131" s="2">
        <v>35</v>
      </c>
      <c r="F131" s="2">
        <v>12687.8</v>
      </c>
      <c r="G131" s="2">
        <v>644.8</v>
      </c>
      <c r="H131" s="2">
        <v>11.9</v>
      </c>
      <c r="I131" s="2">
        <v>29.3</v>
      </c>
      <c r="J131" s="2">
        <v>116.7</v>
      </c>
      <c r="K131" s="17">
        <f>1-D131/$D$128</f>
        <v>0.3276460972619534</v>
      </c>
      <c r="L131" s="17">
        <f t="shared" si="17"/>
        <v>0.7151822037566</v>
      </c>
      <c r="M131" s="17">
        <f t="shared" si="19"/>
        <v>1490.304227189106</v>
      </c>
      <c r="N131" s="17">
        <f t="shared" si="21"/>
        <v>1421.104227189106</v>
      </c>
      <c r="O131" s="15">
        <f t="shared" si="20"/>
        <v>584.46348</v>
      </c>
      <c r="P131" s="15">
        <f t="shared" si="18"/>
        <v>10.381166983310342</v>
      </c>
    </row>
    <row r="132" spans="1:16" ht="12.75">
      <c r="A132" s="1" t="s">
        <v>17</v>
      </c>
      <c r="B132" s="1" t="s">
        <v>15</v>
      </c>
      <c r="C132" s="1" t="s">
        <v>30</v>
      </c>
      <c r="D132" s="2">
        <v>4472.5</v>
      </c>
      <c r="E132" s="2">
        <v>47.6</v>
      </c>
      <c r="F132" s="2">
        <v>12204.2</v>
      </c>
      <c r="G132" s="2">
        <v>797.1</v>
      </c>
      <c r="H132" s="2">
        <v>13.4</v>
      </c>
      <c r="I132" s="2">
        <v>29.3</v>
      </c>
      <c r="J132" s="2">
        <v>181.5</v>
      </c>
      <c r="K132" s="17">
        <f>1-D132/$D$132</f>
        <v>0</v>
      </c>
      <c r="L132" s="17">
        <f t="shared" si="17"/>
        <v>0.6128711157275166</v>
      </c>
      <c r="M132" s="17">
        <f t="shared" si="19"/>
        <v>1433.5007526491029</v>
      </c>
      <c r="N132" s="17">
        <f t="shared" si="21"/>
        <v>1585.8007526491028</v>
      </c>
      <c r="O132" s="15">
        <f t="shared" si="20"/>
        <v>759.2938800000001</v>
      </c>
      <c r="P132" s="15">
        <f t="shared" si="18"/>
        <v>11.652304892016486</v>
      </c>
    </row>
    <row r="133" spans="1:16" ht="12.75">
      <c r="A133" s="1" t="s">
        <v>17</v>
      </c>
      <c r="B133" s="1" t="s">
        <v>12</v>
      </c>
      <c r="C133" s="1" t="s">
        <v>31</v>
      </c>
      <c r="D133" s="2">
        <v>3999.8</v>
      </c>
      <c r="E133" s="2">
        <v>42.6</v>
      </c>
      <c r="F133" s="2">
        <v>13724.2</v>
      </c>
      <c r="G133" s="2">
        <v>736.2</v>
      </c>
      <c r="H133" s="2">
        <v>14.1</v>
      </c>
      <c r="I133" s="2">
        <v>29.3</v>
      </c>
      <c r="J133" s="2">
        <v>155.5</v>
      </c>
      <c r="K133" s="17">
        <f>1-D133/$D$132</f>
        <v>0.10569032979318049</v>
      </c>
      <c r="L133" s="17">
        <f t="shared" si="17"/>
        <v>0.6537868951787414</v>
      </c>
      <c r="M133" s="17">
        <f t="shared" si="19"/>
        <v>1612.0393823033726</v>
      </c>
      <c r="N133" s="17">
        <f t="shared" si="21"/>
        <v>1551.1393823033727</v>
      </c>
      <c r="O133" s="15">
        <f t="shared" si="20"/>
        <v>689.1458799999999</v>
      </c>
      <c r="P133" s="15">
        <f t="shared" si="18"/>
        <v>12.281035829963642</v>
      </c>
    </row>
    <row r="134" spans="1:16" ht="12.75">
      <c r="A134" s="1" t="s">
        <v>17</v>
      </c>
      <c r="B134" s="1" t="s">
        <v>16</v>
      </c>
      <c r="C134" s="1" t="s">
        <v>31</v>
      </c>
      <c r="D134" s="2">
        <v>3527</v>
      </c>
      <c r="E134" s="2">
        <v>37.5</v>
      </c>
      <c r="F134" s="2">
        <v>13804.2</v>
      </c>
      <c r="G134" s="2">
        <v>675.3</v>
      </c>
      <c r="H134" s="2">
        <v>13.3</v>
      </c>
      <c r="I134" s="2">
        <v>29.3</v>
      </c>
      <c r="J134" s="2">
        <v>129.6</v>
      </c>
      <c r="K134" s="17">
        <f>1-D134/$D$132</f>
        <v>0.21140301844605924</v>
      </c>
      <c r="L134" s="17">
        <f t="shared" si="17"/>
        <v>0.6947113303903748</v>
      </c>
      <c r="M134" s="17">
        <f t="shared" si="19"/>
        <v>1621.4361522851764</v>
      </c>
      <c r="N134" s="17">
        <f t="shared" si="21"/>
        <v>1560.5361522851763</v>
      </c>
      <c r="O134" s="15">
        <f t="shared" si="20"/>
        <v>619.26768</v>
      </c>
      <c r="P134" s="15">
        <f t="shared" si="18"/>
        <v>11.625668335705765</v>
      </c>
    </row>
    <row r="135" spans="1:16" ht="12.75">
      <c r="A135" s="1" t="s">
        <v>17</v>
      </c>
      <c r="B135" s="1" t="s">
        <v>38</v>
      </c>
      <c r="C135" s="1" t="s">
        <v>31</v>
      </c>
      <c r="D135" s="2">
        <v>3037.6</v>
      </c>
      <c r="E135" s="2">
        <v>32.3</v>
      </c>
      <c r="F135" s="2">
        <v>14204.2</v>
      </c>
      <c r="G135" s="2">
        <v>612.2</v>
      </c>
      <c r="H135" s="2">
        <v>12.9</v>
      </c>
      <c r="I135" s="2">
        <v>29.3</v>
      </c>
      <c r="J135" s="2">
        <v>102.8</v>
      </c>
      <c r="K135" s="17">
        <f>1-D135/$D$132</f>
        <v>0.3208272778088318</v>
      </c>
      <c r="L135" s="17">
        <f t="shared" si="17"/>
        <v>0.7370726218298278</v>
      </c>
      <c r="M135" s="17">
        <f t="shared" si="19"/>
        <v>1668.4200021941945</v>
      </c>
      <c r="N135" s="17">
        <f t="shared" si="21"/>
        <v>1605.3200021941946</v>
      </c>
      <c r="O135" s="15">
        <f t="shared" si="20"/>
        <v>546.96128</v>
      </c>
      <c r="P135" s="15">
        <f t="shared" si="18"/>
        <v>11.275893346348111</v>
      </c>
    </row>
    <row r="136" spans="1:16" ht="12.75">
      <c r="A136" s="1" t="s">
        <v>13</v>
      </c>
      <c r="B136" s="1" t="s">
        <v>15</v>
      </c>
      <c r="C136" s="1" t="s">
        <v>31</v>
      </c>
      <c r="D136" s="2">
        <v>3713.9</v>
      </c>
      <c r="E136" s="2">
        <v>39.5</v>
      </c>
      <c r="F136" s="2">
        <v>15261.4</v>
      </c>
      <c r="G136" s="2">
        <v>699.3</v>
      </c>
      <c r="H136" s="2">
        <v>15.1</v>
      </c>
      <c r="I136" s="2">
        <v>29.3</v>
      </c>
      <c r="J136" s="2">
        <v>139.9</v>
      </c>
      <c r="K136" s="17">
        <f>1-D136/$D$136</f>
        <v>0</v>
      </c>
      <c r="L136" s="17">
        <f t="shared" si="17"/>
        <v>0.6785337141867913</v>
      </c>
      <c r="M136" s="17">
        <f t="shared" si="19"/>
        <v>1792.5983175037302</v>
      </c>
      <c r="N136" s="17">
        <f t="shared" si="21"/>
        <v>1879.69831750373</v>
      </c>
      <c r="O136" s="15">
        <f t="shared" si="20"/>
        <v>647.05708</v>
      </c>
      <c r="P136" s="15">
        <f t="shared" si="18"/>
        <v>13.160913017967223</v>
      </c>
    </row>
    <row r="137" spans="1:16" ht="12.75">
      <c r="A137" s="1" t="s">
        <v>13</v>
      </c>
      <c r="B137" s="1" t="s">
        <v>12</v>
      </c>
      <c r="C137" s="1" t="s">
        <v>31</v>
      </c>
      <c r="D137" s="2">
        <v>3349.5</v>
      </c>
      <c r="E137" s="2">
        <v>35.6</v>
      </c>
      <c r="F137" s="2">
        <v>16781.4</v>
      </c>
      <c r="G137" s="2">
        <v>652.4</v>
      </c>
      <c r="H137" s="2">
        <v>15.9</v>
      </c>
      <c r="I137" s="2">
        <v>29.3</v>
      </c>
      <c r="J137" s="2">
        <v>119.9</v>
      </c>
      <c r="K137" s="17">
        <f>1-D137/$D$136</f>
        <v>0.09811788147230671</v>
      </c>
      <c r="L137" s="17">
        <f t="shared" si="17"/>
        <v>0.7100753051155544</v>
      </c>
      <c r="M137" s="17">
        <f t="shared" si="19"/>
        <v>1971.1369471579997</v>
      </c>
      <c r="N137" s="17">
        <f t="shared" si="21"/>
        <v>1924.2369471579996</v>
      </c>
      <c r="O137" s="15">
        <f t="shared" si="20"/>
        <v>593.0970800000001</v>
      </c>
      <c r="P137" s="15">
        <f t="shared" si="18"/>
        <v>13.828236320169976</v>
      </c>
    </row>
    <row r="138" spans="1:16" ht="12.75">
      <c r="A138" s="1" t="s">
        <v>13</v>
      </c>
      <c r="B138" s="1" t="s">
        <v>16</v>
      </c>
      <c r="C138" s="1" t="s">
        <v>31</v>
      </c>
      <c r="D138" s="2">
        <v>2985.1</v>
      </c>
      <c r="E138" s="2">
        <v>31.8</v>
      </c>
      <c r="F138" s="2">
        <v>16861.4</v>
      </c>
      <c r="G138" s="2">
        <v>605.4</v>
      </c>
      <c r="H138" s="2">
        <v>15.3</v>
      </c>
      <c r="I138" s="2">
        <v>29.3</v>
      </c>
      <c r="J138" s="2">
        <v>99.9</v>
      </c>
      <c r="K138" s="17">
        <f>1-D138/$D$136</f>
        <v>0.19623576294461353</v>
      </c>
      <c r="L138" s="17">
        <f t="shared" si="17"/>
        <v>0.7416168960443175</v>
      </c>
      <c r="M138" s="17">
        <f t="shared" si="19"/>
        <v>1980.5337171398035</v>
      </c>
      <c r="N138" s="17">
        <f t="shared" si="21"/>
        <v>1933.5337171398035</v>
      </c>
      <c r="O138" s="15">
        <f t="shared" si="20"/>
        <v>539.1370800000001</v>
      </c>
      <c r="P138" s="15">
        <f t="shared" si="18"/>
        <v>13.30266558234487</v>
      </c>
    </row>
    <row r="139" spans="1:16" ht="12.75">
      <c r="A139" s="1" t="s">
        <v>13</v>
      </c>
      <c r="B139" s="1" t="s">
        <v>38</v>
      </c>
      <c r="C139" s="1" t="s">
        <v>36</v>
      </c>
      <c r="D139" s="2">
        <v>2582.4</v>
      </c>
      <c r="E139" s="2">
        <v>27.5</v>
      </c>
      <c r="F139" s="2">
        <v>17261.4</v>
      </c>
      <c r="G139" s="2">
        <v>553.5</v>
      </c>
      <c r="H139" s="2">
        <v>14.9</v>
      </c>
      <c r="I139" s="2">
        <v>29.3</v>
      </c>
      <c r="J139" s="2">
        <v>77.8</v>
      </c>
      <c r="K139" s="17">
        <f>1-D139/$D$136</f>
        <v>0.3046662538032796</v>
      </c>
      <c r="L139" s="17">
        <f t="shared" si="17"/>
        <v>0.7764736432095559</v>
      </c>
      <c r="M139" s="17">
        <f t="shared" si="19"/>
        <v>2027.5175670488218</v>
      </c>
      <c r="N139" s="17">
        <f t="shared" si="21"/>
        <v>1975.617567048822</v>
      </c>
      <c r="O139" s="15">
        <f t="shared" si="20"/>
        <v>479.51128000000006</v>
      </c>
      <c r="P139" s="15">
        <f t="shared" si="18"/>
        <v>13.006404268045223</v>
      </c>
    </row>
    <row r="140" spans="4:6" ht="12.75">
      <c r="D140">
        <f>D119-D139</f>
        <v>8970.6</v>
      </c>
      <c r="F140">
        <f>F139</f>
        <v>17261.4</v>
      </c>
    </row>
    <row r="141" spans="5:6" ht="12.75">
      <c r="E141">
        <f>F140/D140</f>
        <v>1.924219115778209</v>
      </c>
      <c r="F141" t="s">
        <v>39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2010-02-28T20:14:19Z</dcterms:created>
  <dcterms:modified xsi:type="dcterms:W3CDTF">2010-04-21T20:33:20Z</dcterms:modified>
  <cp:category/>
  <cp:version/>
  <cp:contentType/>
  <cp:contentStatus/>
</cp:coreProperties>
</file>